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25/Criteria Documents/Revision/Rev_Gen_6_to_7/"/>
    </mc:Choice>
  </mc:AlternateContent>
  <xr:revisionPtr revIDLastSave="0" documentId="8_{092EB2E3-C665-4394-9952-8496D2865978}" xr6:coauthVersionLast="47" xr6:coauthVersionMax="47" xr10:uidLastSave="{00000000-0000-0000-0000-000000000000}"/>
  <bookViews>
    <workbookView xWindow="-120" yWindow="-120" windowWidth="29040" windowHeight="15720" tabRatio="721" firstSheet="6" activeTab="6" xr2:uid="{00000000-000D-0000-FFFF-FFFF00000000}"/>
  </bookViews>
  <sheets>
    <sheet name="How to use the sheets" sheetId="1" r:id="rId1"/>
    <sheet name="Formula" sheetId="2" r:id="rId2"/>
    <sheet name="CDV &amp; Degradability 2023" sheetId="7" r:id="rId3"/>
    <sheet name="WUR" sheetId="4" r:id="rId4"/>
    <sheet name="DID-list 2023" sheetId="8" r:id="rId5"/>
    <sheet name="Label coverage cylindrical" sheetId="10" r:id="rId6"/>
    <sheet name="Label coverage non-cylindrical" sheetId="9" r:id="rId7"/>
  </sheets>
  <externalReferences>
    <externalReference r:id="rId8"/>
  </externalReferences>
  <definedNames>
    <definedName name="_xlnm._FilterDatabase" localSheetId="1" hidden="1">Formula!$A$1:$U$7</definedName>
    <definedName name="Invalid">"Invalid DID no"</definedName>
    <definedName name="mf_glas" localSheetId="5">'Label coverage cylindrical'!#REF!</definedName>
    <definedName name="mf_glas" localSheetId="6">'Label coverage non-cylindrical'!#REF!</definedName>
    <definedName name="mf_glas">[1]WUR!#REF!</definedName>
    <definedName name="NonDID">"See text box below for chemicals not on the DID-list"</definedName>
    <definedName name="_xlnm.Print_Area" localSheetId="2">'CDV &amp; Degradability 2023'!$A$1:$Q$65</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9" l="1"/>
  <c r="J9" i="7"/>
  <c r="I8" i="7"/>
  <c r="J8" i="7" s="1"/>
  <c r="I9" i="7"/>
  <c r="P9" i="7" s="1"/>
  <c r="I10" i="7"/>
  <c r="P10" i="7" s="1"/>
  <c r="I11" i="7"/>
  <c r="P11" i="7" s="1"/>
  <c r="I12" i="7"/>
  <c r="P12" i="7" s="1"/>
  <c r="I13" i="7"/>
  <c r="Q13" i="7" s="1"/>
  <c r="I14" i="7"/>
  <c r="Q14" i="7" s="1"/>
  <c r="I15" i="7"/>
  <c r="Q15" i="7" s="1"/>
  <c r="I16" i="7"/>
  <c r="Q16" i="7" s="1"/>
  <c r="I17" i="7"/>
  <c r="N17" i="7" s="1"/>
  <c r="I18" i="7"/>
  <c r="Q18" i="7" s="1"/>
  <c r="I19" i="7"/>
  <c r="M19" i="7" s="1"/>
  <c r="I20" i="7"/>
  <c r="Q20" i="7" s="1"/>
  <c r="I21" i="7"/>
  <c r="O21" i="7" s="1"/>
  <c r="I22" i="7"/>
  <c r="O22" i="7" s="1"/>
  <c r="I23" i="7"/>
  <c r="J23" i="7" s="1"/>
  <c r="I24" i="7"/>
  <c r="O24" i="7" s="1"/>
  <c r="I25" i="7"/>
  <c r="P25" i="7" s="1"/>
  <c r="I26" i="7"/>
  <c r="P26" i="7" s="1"/>
  <c r="I27" i="7"/>
  <c r="P27" i="7" s="1"/>
  <c r="I28" i="7"/>
  <c r="P28" i="7" s="1"/>
  <c r="I29" i="7"/>
  <c r="Q29" i="7" s="1"/>
  <c r="I30" i="7"/>
  <c r="Q30" i="7" s="1"/>
  <c r="I31" i="7"/>
  <c r="Q31" i="7" s="1"/>
  <c r="I32" i="7"/>
  <c r="Q32" i="7" s="1"/>
  <c r="I33" i="7"/>
  <c r="N33" i="7" s="1"/>
  <c r="I34" i="7"/>
  <c r="N34" i="7" s="1"/>
  <c r="I35" i="7"/>
  <c r="Q35" i="7" s="1"/>
  <c r="I36" i="7"/>
  <c r="J36" i="7" s="1"/>
  <c r="I37" i="7"/>
  <c r="O37" i="7" s="1"/>
  <c r="I38" i="7"/>
  <c r="O38" i="7" s="1"/>
  <c r="I39" i="7"/>
  <c r="O39" i="7" s="1"/>
  <c r="I40" i="7"/>
  <c r="O40" i="7" s="1"/>
  <c r="I41" i="7"/>
  <c r="P41" i="7" s="1"/>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E6"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C6" i="7"/>
  <c r="B6" i="7" s="1"/>
  <c r="C7" i="7"/>
  <c r="C8" i="7"/>
  <c r="C9" i="7"/>
  <c r="C10" i="7"/>
  <c r="C11" i="7"/>
  <c r="B11" i="7" s="1"/>
  <c r="C12" i="7"/>
  <c r="B12" i="7" s="1"/>
  <c r="C13" i="7"/>
  <c r="B13" i="7" s="1"/>
  <c r="C14" i="7"/>
  <c r="B14" i="7" s="1"/>
  <c r="C15" i="7"/>
  <c r="C16" i="7"/>
  <c r="C17" i="7"/>
  <c r="C18" i="7"/>
  <c r="C19" i="7"/>
  <c r="C20" i="7"/>
  <c r="C21" i="7"/>
  <c r="C22" i="7"/>
  <c r="C23" i="7"/>
  <c r="C24" i="7"/>
  <c r="C25" i="7"/>
  <c r="C26" i="7"/>
  <c r="C27" i="7"/>
  <c r="B27" i="7" s="1"/>
  <c r="C28" i="7"/>
  <c r="B28" i="7" s="1"/>
  <c r="C29" i="7"/>
  <c r="B29" i="7" s="1"/>
  <c r="C30" i="7"/>
  <c r="B30" i="7" s="1"/>
  <c r="C31" i="7"/>
  <c r="C32" i="7"/>
  <c r="C33" i="7"/>
  <c r="C34" i="7"/>
  <c r="C35" i="7"/>
  <c r="C36" i="7"/>
  <c r="C37" i="7"/>
  <c r="C38" i="7"/>
  <c r="C39" i="7"/>
  <c r="C40" i="7"/>
  <c r="C41" i="7"/>
  <c r="B8" i="7"/>
  <c r="B9" i="7"/>
  <c r="B10" i="7"/>
  <c r="B15" i="7"/>
  <c r="B16" i="7"/>
  <c r="B17" i="7"/>
  <c r="B18" i="7"/>
  <c r="B19" i="7"/>
  <c r="B20" i="7"/>
  <c r="B21" i="7"/>
  <c r="B22" i="7"/>
  <c r="B23" i="7"/>
  <c r="B24" i="7"/>
  <c r="B25" i="7"/>
  <c r="B26" i="7"/>
  <c r="B31" i="7"/>
  <c r="B32" i="7"/>
  <c r="B33" i="7"/>
  <c r="B34" i="7"/>
  <c r="B35" i="7"/>
  <c r="B36" i="7"/>
  <c r="B37" i="7"/>
  <c r="B38" i="7"/>
  <c r="B39" i="7"/>
  <c r="B40" i="7"/>
  <c r="B41" i="7"/>
  <c r="A6" i="7"/>
  <c r="G6" i="7" s="1"/>
  <c r="A7" i="7"/>
  <c r="E7" i="7" s="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B23" i="4"/>
  <c r="E3" i="7"/>
  <c r="N48" i="7" s="1"/>
  <c r="C2" i="7"/>
  <c r="C3" i="7"/>
  <c r="D27" i="9"/>
  <c r="D27" i="10"/>
  <c r="J10" i="7" l="1"/>
  <c r="B7" i="7"/>
  <c r="G7" i="7"/>
  <c r="F7" i="7"/>
  <c r="I7" i="7"/>
  <c r="N7" i="7" s="1"/>
  <c r="I6" i="7"/>
  <c r="O6" i="7" s="1"/>
  <c r="J28" i="7"/>
  <c r="K12" i="7"/>
  <c r="F6" i="7"/>
  <c r="N47" i="7"/>
  <c r="O25" i="7"/>
  <c r="O12" i="7"/>
  <c r="J41" i="7"/>
  <c r="J26" i="7"/>
  <c r="J11" i="7"/>
  <c r="K11" i="7"/>
  <c r="K32" i="7"/>
  <c r="L32" i="7"/>
  <c r="O9" i="7"/>
  <c r="K10" i="7"/>
  <c r="O11" i="7"/>
  <c r="K41" i="7"/>
  <c r="K9" i="7"/>
  <c r="O10" i="7"/>
  <c r="K31" i="7"/>
  <c r="L31" i="7"/>
  <c r="P32" i="7"/>
  <c r="K30" i="7"/>
  <c r="L30" i="7"/>
  <c r="P31" i="7"/>
  <c r="K29" i="7"/>
  <c r="L29" i="7"/>
  <c r="P30" i="7"/>
  <c r="K28" i="7"/>
  <c r="L16" i="7"/>
  <c r="P29" i="7"/>
  <c r="K27" i="7"/>
  <c r="L15" i="7"/>
  <c r="P16" i="7"/>
  <c r="K26" i="7"/>
  <c r="L14" i="7"/>
  <c r="P15" i="7"/>
  <c r="K25" i="7"/>
  <c r="L13" i="7"/>
  <c r="P14" i="7"/>
  <c r="J27" i="7"/>
  <c r="K16" i="7"/>
  <c r="O41" i="7"/>
  <c r="P13" i="7"/>
  <c r="K15" i="7"/>
  <c r="O28" i="7"/>
  <c r="Q11" i="7"/>
  <c r="J25" i="7"/>
  <c r="K14" i="7"/>
  <c r="O27" i="7"/>
  <c r="J12" i="7"/>
  <c r="K13" i="7"/>
  <c r="O26" i="7"/>
  <c r="N38" i="7"/>
  <c r="M33" i="7"/>
  <c r="N37" i="7"/>
  <c r="Q33" i="7"/>
  <c r="J34" i="7"/>
  <c r="J32" i="7"/>
  <c r="J16" i="7"/>
  <c r="K36" i="7"/>
  <c r="K20" i="7"/>
  <c r="L40" i="7"/>
  <c r="L24" i="7"/>
  <c r="L8" i="7"/>
  <c r="M28" i="7"/>
  <c r="M12" i="7"/>
  <c r="N32" i="7"/>
  <c r="N16" i="7"/>
  <c r="O36" i="7"/>
  <c r="O20" i="7"/>
  <c r="P40" i="7"/>
  <c r="P24" i="7"/>
  <c r="P8" i="7"/>
  <c r="Q28" i="7"/>
  <c r="Q12" i="7"/>
  <c r="J40" i="7"/>
  <c r="J39" i="7"/>
  <c r="M35" i="7"/>
  <c r="N39" i="7"/>
  <c r="N23" i="7"/>
  <c r="Q19" i="7"/>
  <c r="M34" i="7"/>
  <c r="N22" i="7"/>
  <c r="Q34" i="7"/>
  <c r="J20" i="7"/>
  <c r="J31" i="7"/>
  <c r="K35" i="7"/>
  <c r="K19" i="7"/>
  <c r="L39" i="7"/>
  <c r="L23" i="7"/>
  <c r="M27" i="7"/>
  <c r="M11" i="7"/>
  <c r="N31" i="7"/>
  <c r="N15" i="7"/>
  <c r="O35" i="7"/>
  <c r="O19" i="7"/>
  <c r="P39" i="7"/>
  <c r="P23" i="7"/>
  <c r="Q27" i="7"/>
  <c r="J30" i="7"/>
  <c r="J14" i="7"/>
  <c r="K34" i="7"/>
  <c r="K18" i="7"/>
  <c r="L38" i="7"/>
  <c r="L22" i="7"/>
  <c r="M26" i="7"/>
  <c r="M10" i="7"/>
  <c r="N30" i="7"/>
  <c r="N14" i="7"/>
  <c r="O34" i="7"/>
  <c r="O18" i="7"/>
  <c r="P38" i="7"/>
  <c r="P22" i="7"/>
  <c r="Q26" i="7"/>
  <c r="Q10" i="7"/>
  <c r="J24" i="7"/>
  <c r="M36" i="7"/>
  <c r="N40" i="7"/>
  <c r="N24" i="7"/>
  <c r="J7" i="7"/>
  <c r="J6" i="7"/>
  <c r="J37" i="7"/>
  <c r="M17" i="7"/>
  <c r="N21" i="7"/>
  <c r="Q17" i="7"/>
  <c r="J15" i="7"/>
  <c r="J29" i="7"/>
  <c r="J13" i="7"/>
  <c r="K33" i="7"/>
  <c r="K17" i="7"/>
  <c r="L37" i="7"/>
  <c r="L21" i="7"/>
  <c r="M41" i="7"/>
  <c r="M25" i="7"/>
  <c r="M9" i="7"/>
  <c r="N29" i="7"/>
  <c r="N13" i="7"/>
  <c r="O33" i="7"/>
  <c r="O17" i="7"/>
  <c r="P37" i="7"/>
  <c r="P21" i="7"/>
  <c r="Q41" i="7"/>
  <c r="Q25" i="7"/>
  <c r="Q9" i="7"/>
  <c r="L36" i="7"/>
  <c r="L20" i="7"/>
  <c r="M40" i="7"/>
  <c r="M24" i="7"/>
  <c r="M8" i="7"/>
  <c r="N28" i="7"/>
  <c r="N12" i="7"/>
  <c r="O32" i="7"/>
  <c r="O16" i="7"/>
  <c r="P36" i="7"/>
  <c r="P20" i="7"/>
  <c r="Q40" i="7"/>
  <c r="Q24" i="7"/>
  <c r="Q8" i="7"/>
  <c r="L35" i="7"/>
  <c r="L19" i="7"/>
  <c r="M39" i="7"/>
  <c r="M23" i="7"/>
  <c r="M7" i="7"/>
  <c r="N27" i="7"/>
  <c r="N11" i="7"/>
  <c r="O31" i="7"/>
  <c r="O15" i="7"/>
  <c r="P35" i="7"/>
  <c r="P19" i="7"/>
  <c r="Q39" i="7"/>
  <c r="Q23" i="7"/>
  <c r="Q7" i="7"/>
  <c r="L34" i="7"/>
  <c r="L18" i="7"/>
  <c r="M38" i="7"/>
  <c r="M22" i="7"/>
  <c r="M6" i="7"/>
  <c r="N26" i="7"/>
  <c r="N10" i="7"/>
  <c r="O30" i="7"/>
  <c r="O14" i="7"/>
  <c r="P34" i="7"/>
  <c r="P18" i="7"/>
  <c r="Q38" i="7"/>
  <c r="Q22" i="7"/>
  <c r="L33" i="7"/>
  <c r="L17" i="7"/>
  <c r="M37" i="7"/>
  <c r="M21" i="7"/>
  <c r="N41" i="7"/>
  <c r="N25" i="7"/>
  <c r="N9" i="7"/>
  <c r="O29" i="7"/>
  <c r="O13" i="7"/>
  <c r="P33" i="7"/>
  <c r="P17" i="7"/>
  <c r="Q37" i="7"/>
  <c r="Q21" i="7"/>
  <c r="Q36" i="7"/>
  <c r="J22" i="7"/>
  <c r="K40" i="7"/>
  <c r="K24" i="7"/>
  <c r="K8" i="7"/>
  <c r="L28" i="7"/>
  <c r="L12" i="7"/>
  <c r="M32" i="7"/>
  <c r="M16" i="7"/>
  <c r="N36" i="7"/>
  <c r="N20" i="7"/>
  <c r="O8" i="7"/>
  <c r="M20" i="7"/>
  <c r="N8" i="7"/>
  <c r="J38" i="7"/>
  <c r="J21" i="7"/>
  <c r="J35" i="7"/>
  <c r="J19" i="7"/>
  <c r="K39" i="7"/>
  <c r="K23" i="7"/>
  <c r="K7" i="7"/>
  <c r="L27" i="7"/>
  <c r="L11" i="7"/>
  <c r="M31" i="7"/>
  <c r="M15" i="7"/>
  <c r="N35" i="7"/>
  <c r="N19" i="7"/>
  <c r="O23" i="7"/>
  <c r="O7" i="7"/>
  <c r="M18" i="7"/>
  <c r="J18" i="7"/>
  <c r="K38" i="7"/>
  <c r="K22" i="7"/>
  <c r="K6" i="7"/>
  <c r="L26" i="7"/>
  <c r="L10" i="7"/>
  <c r="M30" i="7"/>
  <c r="M14" i="7"/>
  <c r="N18" i="7"/>
  <c r="J33" i="7"/>
  <c r="J17" i="7"/>
  <c r="K37" i="7"/>
  <c r="K21" i="7"/>
  <c r="L41" i="7"/>
  <c r="L25" i="7"/>
  <c r="L9" i="7"/>
  <c r="M29" i="7"/>
  <c r="M13" i="7"/>
  <c r="C24" i="10"/>
  <c r="C22" i="10"/>
  <c r="C24" i="9"/>
  <c r="B27" i="9" l="1"/>
  <c r="B29" i="9" s="1"/>
  <c r="L7" i="7"/>
  <c r="P6" i="7"/>
  <c r="P7" i="7"/>
  <c r="N6" i="7"/>
  <c r="L6" i="7"/>
  <c r="Q6" i="7"/>
  <c r="B27" i="10"/>
  <c r="B29" i="10" s="1"/>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E232" i="8"/>
  <c r="H232" i="8" s="1"/>
  <c r="H231" i="8"/>
  <c r="E231" i="8"/>
  <c r="E230" i="8"/>
  <c r="H230" i="8" s="1"/>
  <c r="H229" i="8"/>
  <c r="E229" i="8"/>
  <c r="H228" i="8"/>
  <c r="E228" i="8"/>
  <c r="E227" i="8"/>
  <c r="H227" i="8" s="1"/>
  <c r="E226" i="8"/>
  <c r="H226" i="8" s="1"/>
  <c r="H225" i="8"/>
  <c r="E225" i="8"/>
  <c r="E224" i="8"/>
  <c r="H224" i="8" s="1"/>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H189" i="8"/>
  <c r="E189" i="8"/>
  <c r="H188" i="8"/>
  <c r="E188" i="8"/>
  <c r="H187" i="8"/>
  <c r="E187" i="8"/>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H161" i="8"/>
  <c r="E161" i="8"/>
  <c r="E160" i="8"/>
  <c r="H160" i="8" s="1"/>
  <c r="E159" i="8"/>
  <c r="H159" i="8" s="1"/>
  <c r="E158" i="8"/>
  <c r="H158" i="8" s="1"/>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E141" i="8"/>
  <c r="H141" i="8" s="1"/>
  <c r="E140" i="8"/>
  <c r="H140" i="8" s="1"/>
  <c r="E136" i="8"/>
  <c r="H136" i="8" s="1"/>
  <c r="E135" i="8"/>
  <c r="E134" i="8"/>
  <c r="E133" i="8"/>
  <c r="H133" i="8" s="1"/>
  <c r="H132" i="8"/>
  <c r="E132" i="8"/>
  <c r="H131" i="8"/>
  <c r="E131" i="8"/>
  <c r="H130" i="8"/>
  <c r="E130" i="8"/>
  <c r="H129" i="8"/>
  <c r="E129" i="8"/>
  <c r="H128" i="8"/>
  <c r="E128" i="8"/>
  <c r="E127" i="8"/>
  <c r="H127" i="8" s="1"/>
  <c r="H126" i="8"/>
  <c r="E126" i="8"/>
  <c r="H125" i="8"/>
  <c r="E125" i="8"/>
  <c r="H124" i="8"/>
  <c r="E124" i="8"/>
  <c r="H123" i="8"/>
  <c r="E123" i="8"/>
  <c r="H122" i="8"/>
  <c r="E122" i="8"/>
  <c r="E121" i="8"/>
  <c r="H121" i="8" s="1"/>
  <c r="H119" i="8"/>
  <c r="E119" i="8"/>
  <c r="E118" i="8"/>
  <c r="H118" i="8" s="1"/>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H63" i="8"/>
  <c r="E63" i="8"/>
  <c r="H62" i="8"/>
  <c r="E62" i="8"/>
  <c r="E61" i="8"/>
  <c r="E60" i="8"/>
  <c r="H60" i="8" s="1"/>
  <c r="H59" i="8"/>
  <c r="E59" i="8"/>
  <c r="H58" i="8"/>
  <c r="E58" i="8"/>
  <c r="E57" i="8"/>
  <c r="H57" i="8" s="1"/>
  <c r="H56" i="8"/>
  <c r="E56" i="8"/>
  <c r="H55" i="8"/>
  <c r="E55" i="8" s="1"/>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E33" i="8"/>
  <c r="H33" i="8" s="1"/>
  <c r="H32" i="8"/>
  <c r="E32" i="8"/>
  <c r="E31" i="8"/>
  <c r="H31" i="8" s="1"/>
  <c r="H30" i="8"/>
  <c r="E30" i="8"/>
  <c r="H29" i="8"/>
  <c r="E29" i="8"/>
  <c r="H28" i="8"/>
  <c r="E28" i="8"/>
  <c r="E27" i="8"/>
  <c r="H27" i="8" s="1"/>
  <c r="E26" i="8"/>
  <c r="H26" i="8" s="1"/>
  <c r="E24" i="8"/>
  <c r="H24" i="8" s="1"/>
  <c r="H23" i="8"/>
  <c r="E23" i="8"/>
  <c r="E22" i="8"/>
  <c r="H22" i="8" s="1"/>
  <c r="E21" i="8"/>
  <c r="H21" i="8" s="1"/>
  <c r="E20" i="8"/>
  <c r="H20" i="8" s="1"/>
  <c r="H19" i="8"/>
  <c r="E19" i="8"/>
  <c r="E18" i="8"/>
  <c r="H18" i="8" s="1"/>
  <c r="E17" i="8"/>
  <c r="H17" i="8" s="1"/>
  <c r="H16" i="8"/>
  <c r="E16" i="8"/>
  <c r="H15" i="8"/>
  <c r="E15" i="8"/>
  <c r="H14" i="8"/>
  <c r="E14" i="8"/>
  <c r="H13" i="8"/>
  <c r="E13" i="8"/>
  <c r="H12" i="8"/>
  <c r="E12" i="8"/>
  <c r="H11" i="8"/>
  <c r="E11" i="8"/>
  <c r="H10" i="8"/>
  <c r="E10" i="8"/>
  <c r="H9" i="8"/>
  <c r="E9" i="8"/>
  <c r="H8" i="8"/>
  <c r="E8" i="8"/>
  <c r="C5" i="7" l="1"/>
  <c r="B62" i="4" l="1"/>
  <c r="B49" i="4"/>
  <c r="B36" i="4"/>
  <c r="B10" i="4"/>
  <c r="C36" i="4" l="1"/>
  <c r="C37" i="4"/>
  <c r="C49" i="4"/>
  <c r="C50" i="4"/>
  <c r="C62" i="4"/>
  <c r="C63" i="4"/>
  <c r="C24" i="4"/>
  <c r="C23" i="4"/>
  <c r="C11" i="4"/>
  <c r="C10" i="4"/>
  <c r="N45" i="7"/>
  <c r="B24" i="4" l="1"/>
  <c r="H47" i="7"/>
  <c r="M45" i="7" l="1"/>
  <c r="K45" i="7"/>
  <c r="A5" i="7" l="1"/>
  <c r="B5" i="7" s="1"/>
  <c r="H5" i="7"/>
  <c r="I5" i="7" s="1"/>
  <c r="N5" i="7" l="1"/>
  <c r="N42" i="7" s="1"/>
  <c r="M5" i="7"/>
  <c r="M42" i="7" s="1"/>
  <c r="O5" i="7"/>
  <c r="O42" i="7" s="1"/>
  <c r="E5" i="7"/>
  <c r="F5" i="7"/>
  <c r="G5" i="7"/>
  <c r="J5" i="7"/>
  <c r="K5" i="7"/>
  <c r="H42" i="7"/>
  <c r="Q5" i="7" l="1"/>
  <c r="Q42" i="7" s="1"/>
  <c r="I42" i="7"/>
  <c r="L5" i="7"/>
  <c r="L42" i="7" s="1"/>
  <c r="P5" i="7"/>
  <c r="P42" i="7" s="1"/>
  <c r="M47" i="7" l="1"/>
  <c r="M48" i="7"/>
  <c r="K42" i="7"/>
  <c r="J42" i="7"/>
  <c r="K47" i="7" l="1"/>
  <c r="K48"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7"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<sst xmlns="http://schemas.openxmlformats.org/spreadsheetml/2006/main" count="1076" uniqueCount="450">
  <si>
    <t>Below is explanations for the different sheets in this excel file and information on how they are to be used</t>
  </si>
  <si>
    <t>Sheet "Formula"</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</si>
  <si>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</si>
  <si>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</si>
  <si>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</si>
  <si>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</si>
  <si>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</si>
  <si>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</si>
  <si>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"WUR"</t>
  </si>
  <si>
    <t>This sheet is used to calculate the Weight-Utility-Ratio based on the volume and number of doses of the product.</t>
  </si>
  <si>
    <t>Sheet "DID-list"</t>
  </si>
  <si>
    <t>This sheet contains info from the DID-list and is used for the CDV-calculation.</t>
  </si>
  <si>
    <t>Sheets "Label coverage cylindrical/non-cylindrical"</t>
  </si>
  <si>
    <t>These sheets are used to calculate the label coverage based on the geometry of the packaging.</t>
  </si>
  <si>
    <t>Product name:</t>
  </si>
  <si>
    <t>Recipe number:</t>
  </si>
  <si>
    <t>Product volume (in litre):</t>
  </si>
  <si>
    <t>Recommended dosage (grams/litre)*</t>
  </si>
  <si>
    <t>Dosage used for calculations(grams/litre)*</t>
  </si>
  <si>
    <t>*Minimum dosis for CDV calculations: 0.6 g/l</t>
  </si>
  <si>
    <t>Internal raw material code (voluntary)</t>
  </si>
  <si>
    <t>Raw material producer</t>
  </si>
  <si>
    <t>Raw material trade name</t>
  </si>
  <si>
    <t>% of the raw material in the product</t>
  </si>
  <si>
    <t>Chemical name of ingoing chemical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</si>
  <si>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</si>
  <si>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</si>
  <si>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</si>
  <si>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</si>
  <si>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</si>
  <si>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</si>
  <si>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ingoing substance, write the percentage classified with 410, M=100 (normally 0% or 100%)</t>
  </si>
  <si>
    <t>In the ingoing substance, write the percentage classified with 410, M=10 (normally 0% or 100%)</t>
  </si>
  <si>
    <t>In the ingoing substance, write the percentage classified with 410, M=1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</si>
  <si>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</si>
  <si>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</si>
  <si>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</si>
  <si>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</si>
  <si>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Do you have appendix 3 for this  raw material</t>
  </si>
  <si>
    <t>Do you have MSDS for this  raw material</t>
  </si>
  <si>
    <t>Comments</t>
  </si>
  <si>
    <t>If the ingredient does not have a DID-number, also fill in column E, F, G, J and K</t>
  </si>
  <si>
    <t>Recommended dosage (grams):</t>
  </si>
  <si>
    <t>DID-no.</t>
  </si>
  <si>
    <t>DID-no. Ingredient name</t>
  </si>
  <si>
    <t>Chemical name (given in formula)</t>
  </si>
  <si>
    <t>TF(chron)</t>
  </si>
  <si>
    <t>TF(acute)</t>
  </si>
  <si>
    <t>DF</t>
  </si>
  <si>
    <t>Active content (%)</t>
  </si>
  <si>
    <t>g/liter in-use solution</t>
  </si>
  <si>
    <t>aNBO</t>
  </si>
  <si>
    <t>anNBO</t>
  </si>
  <si>
    <t>CDV(chron)</t>
  </si>
  <si>
    <t xml:space="preserve">
H410, M=100</t>
  </si>
  <si>
    <t xml:space="preserve">
H410, M=10</t>
  </si>
  <si>
    <t xml:space="preserve">
H410, M=1</t>
  </si>
  <si>
    <t xml:space="preserve">
H411</t>
  </si>
  <si>
    <t>H412</t>
  </si>
  <si>
    <t>SUM</t>
  </si>
  <si>
    <t>Requirements</t>
  </si>
  <si>
    <t>For chemicals not on the DID-list</t>
  </si>
  <si>
    <t>Product type</t>
  </si>
  <si>
    <t>∑ M*H410*100 + H411*10 + H412</t>
  </si>
  <si>
    <t>CDV-limit (chron)</t>
  </si>
  <si>
    <t>Maximum dosage</t>
  </si>
  <si>
    <t>E &amp; F  Lowest toxicity value / safety factor *</t>
  </si>
  <si>
    <t xml:space="preserve">G  Degradability ** </t>
  </si>
  <si>
    <t>Calculated value</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</si>
  <si>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</si>
  <si>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</si>
  <si>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</si>
  <si>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</si>
  <si>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</si>
  <si>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O11</t>
  </si>
  <si>
    <t>O12</t>
  </si>
  <si>
    <t>O9</t>
  </si>
  <si>
    <t>Hand dishwashing detergent</t>
  </si>
  <si>
    <t>Packaging</t>
  </si>
  <si>
    <t>Packaging size 1:</t>
  </si>
  <si>
    <t xml:space="preserve">Product name: </t>
  </si>
  <si>
    <t xml:space="preserve">How to calucate D = Number of doses in the </t>
  </si>
  <si>
    <t>primary packaging component:</t>
  </si>
  <si>
    <t>WUR Concentrated products</t>
  </si>
  <si>
    <t>W=</t>
  </si>
  <si>
    <t>Weight (g) of primary packaging incl. label, cap, etc.</t>
  </si>
  <si>
    <t>Concentrated products</t>
  </si>
  <si>
    <t>Recycled:</t>
  </si>
  <si>
    <t>Weight (g) of recycled material in primary packaging</t>
  </si>
  <si>
    <t>D=</t>
  </si>
  <si>
    <t xml:space="preserve">Number of functional std doses in primary packaging </t>
  </si>
  <si>
    <t>D = packaging size (ml)/(dosage (ml)/solution in use (l))</t>
  </si>
  <si>
    <t>WUR=</t>
  </si>
  <si>
    <t xml:space="preserve">Example: </t>
  </si>
  <si>
    <t>5 liter bottle, dosage 25 ml to 5 liter</t>
  </si>
  <si>
    <t>D = (5000 ml) / (25 ml / 5 l) = 1000 dosages</t>
  </si>
  <si>
    <t>Packaging size 2:</t>
  </si>
  <si>
    <t>Packaging size 3:</t>
  </si>
  <si>
    <t>Packaging size 4:</t>
  </si>
  <si>
    <t>Packaging size 5:</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</si>
  <si>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</si>
  <si>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</si>
  <si>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</si>
  <si>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</si>
  <si>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</si>
  <si>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</si>
  <si>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</si>
  <si>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</si>
  <si>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</si>
  <si>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</si>
  <si>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</si>
  <si>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</si>
  <si>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</si>
  <si>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</si>
  <si>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</si>
  <si>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</si>
  <si>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</si>
  <si>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</si>
  <si>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</si>
  <si>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</si>
  <si>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</si>
  <si>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</si>
  <si>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</si>
  <si>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</si>
  <si>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</si>
  <si>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</si>
  <si>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</si>
  <si>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</si>
  <si>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</si>
  <si>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</si>
  <si>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</si>
  <si>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</si>
  <si>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</si>
  <si>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</si>
  <si>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</si>
  <si>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</si>
  <si>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</si>
  <si>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</si>
  <si>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</si>
  <si>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</si>
  <si>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</si>
  <si>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</si>
  <si>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</si>
  <si>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</si>
  <si>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</si>
  <si>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</si>
  <si>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</si>
  <si>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</si>
  <si>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</si>
  <si>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</si>
  <si>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</si>
  <si>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</si>
  <si>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</si>
  <si>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</si>
  <si>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</si>
  <si>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</si>
  <si>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</si>
  <si>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</si>
  <si>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</si>
  <si>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</si>
  <si>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</si>
  <si>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</si>
  <si>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</si>
  <si>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</si>
  <si>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</si>
  <si>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</si>
  <si>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</si>
  <si>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</si>
  <si>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</si>
  <si>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</si>
  <si>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</si>
  <si>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</si>
  <si>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</si>
  <si>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</si>
  <si>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</si>
  <si>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</si>
  <si>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</si>
  <si>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</si>
  <si>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</si>
  <si>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</si>
  <si>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</si>
  <si>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</si>
  <si>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</si>
  <si>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</si>
  <si>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</si>
  <si>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</si>
  <si>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</si>
  <si>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</si>
  <si>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</si>
  <si>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</si>
  <si>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</si>
  <si>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</si>
  <si>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</si>
  <si>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</si>
  <si>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</si>
  <si>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</si>
  <si>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</si>
  <si>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</si>
  <si>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</si>
  <si>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</si>
  <si>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</si>
  <si>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</si>
  <si>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</si>
  <si>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</si>
  <si>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</si>
  <si>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</si>
  <si>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</si>
  <si>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</si>
  <si>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</si>
  <si>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</si>
  <si>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</si>
  <si>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</si>
  <si>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</si>
  <si>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</si>
  <si>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</si>
  <si>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</si>
  <si>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</si>
  <si>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</si>
  <si>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</si>
  <si>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</si>
  <si>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</si>
  <si>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</si>
  <si>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</si>
  <si>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</si>
  <si>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</si>
  <si>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</si>
  <si>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</si>
  <si>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</si>
  <si>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</si>
  <si>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</si>
  <si>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</si>
  <si>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</si>
  <si>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</si>
  <si>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</si>
  <si>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</si>
  <si>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</si>
  <si>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</si>
  <si>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</si>
  <si>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</si>
  <si>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</si>
  <si>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</si>
  <si>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</si>
  <si>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</si>
  <si>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</si>
  <si>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</si>
  <si>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</si>
  <si>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</si>
  <si>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</si>
  <si>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</si>
  <si>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</si>
  <si>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</si>
  <si>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</si>
  <si>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</si>
  <si>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</si>
  <si>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</si>
  <si>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</si>
  <si>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</si>
  <si>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</si>
  <si>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</si>
  <si>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</si>
  <si>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</si>
  <si>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</si>
  <si>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</si>
  <si>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</si>
  <si>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</si>
  <si>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</si>
  <si>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</si>
  <si>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</si>
  <si>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</si>
  <si>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</si>
  <si>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</si>
  <si>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</si>
  <si>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</si>
  <si>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</si>
  <si>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</si>
  <si>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</si>
  <si>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</si>
  <si>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</si>
  <si>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</si>
  <si>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</si>
  <si>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</si>
  <si>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</si>
  <si>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</si>
  <si>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</si>
  <si>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</si>
  <si>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</si>
  <si>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</si>
  <si>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</si>
  <si>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</si>
  <si>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</si>
  <si>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</si>
  <si>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</si>
  <si>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</si>
  <si>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</si>
  <si>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</si>
  <si>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</si>
  <si>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</si>
  <si>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</si>
  <si>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</si>
  <si>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</si>
  <si>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</si>
  <si>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</si>
  <si>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</si>
  <si>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</si>
  <si>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</si>
  <si>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</si>
  <si>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</si>
  <si>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</si>
  <si>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</si>
  <si>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</si>
  <si>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</si>
  <si>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</si>
  <si>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</si>
  <si>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</si>
  <si>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</si>
  <si>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</si>
  <si>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</si>
  <si>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</si>
  <si>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</si>
  <si>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</si>
  <si>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</si>
  <si>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</si>
  <si>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</si>
  <si>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</si>
  <si>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</si>
  <si>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</si>
  <si>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</si>
  <si>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</si>
  <si>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</si>
  <si>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</si>
  <si>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</si>
  <si>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</si>
  <si>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</si>
  <si>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</si>
  <si>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</si>
  <si>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</si>
  <si>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</si>
  <si>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</si>
  <si>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</si>
  <si>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</si>
  <si>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</si>
  <si>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</si>
  <si>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</si>
  <si>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</si>
  <si>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</si>
  <si>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</si>
  <si>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</si>
  <si>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</si>
  <si>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</si>
  <si>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</si>
  <si>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</si>
  <si>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</si>
  <si>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</si>
  <si>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</si>
  <si>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</si>
  <si>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</si>
  <si>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</si>
  <si>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</si>
  <si>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</si>
  <si>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</si>
  <si>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</si>
  <si>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</si>
  <si>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</si>
  <si>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</si>
  <si>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</si>
  <si>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</si>
  <si>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</si>
  <si>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</si>
  <si>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</si>
  <si>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</si>
  <si>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</si>
  <si>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</si>
  <si>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</si>
  <si>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</si>
  <si>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</si>
  <si>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</si>
  <si>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</si>
  <si>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</si>
  <si>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</si>
  <si>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</si>
  <si>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</si>
  <si>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</si>
  <si>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</si>
  <si>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</si>
  <si>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</si>
  <si>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</si>
  <si>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</si>
  <si>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</si>
  <si>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</si>
  <si>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</si>
  <si>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</si>
  <si>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</si>
  <si>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</si>
  <si>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</si>
  <si>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</si>
  <si>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</si>
  <si>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</si>
  <si>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</si>
  <si>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</si>
  <si>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</si>
  <si>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</si>
  <si>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</si>
  <si>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</si>
  <si>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</si>
  <si>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</si>
  <si>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</si>
  <si>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</si>
  <si>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</si>
  <si>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</si>
  <si>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</si>
  <si>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</si>
  <si>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</si>
  <si>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</si>
  <si>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</si>
  <si>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</si>
  <si>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</si>
  <si>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</si>
  <si>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</si>
  <si>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</si>
  <si>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</si>
  <si>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</si>
  <si>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</si>
  <si>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</si>
  <si>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</si>
  <si>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</si>
  <si>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</si>
  <si>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</si>
  <si>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</si>
  <si>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</si>
  <si>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packaging</t>
  </si>
  <si>
    <t>Calculation - Coverage of labels on PET plastic packaging for Nordic Ecolabelled Hand dishwashing detergents</t>
  </si>
  <si>
    <t>Please see requirement O16 Labels for rigid plastic packaging: Design for recycling and Appendix 3 in the criteria for more details.</t>
  </si>
  <si>
    <t xml:space="preserve">Product name/trade name </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</si>
  <si>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</si>
  <si>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</si>
  <si>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</si>
  <si>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</si>
  <si>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</si>
  <si>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</si>
  <si>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</si>
  <si>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</si>
  <si>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</si>
  <si>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Area A1:</t>
  </si>
  <si>
    <t>Area A2:</t>
  </si>
  <si>
    <t>Label coverage</t>
  </si>
  <si>
    <t>Limit value</t>
  </si>
  <si>
    <t>≤</t>
  </si>
  <si>
    <t>Please note that if the packaging has labels on two sides, the calculation should be made for the side with the biggest label.</t>
  </si>
  <si>
    <t xml:space="preserve">c </t>
  </si>
  <si>
    <t xml:space="pre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</si>
</sst>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000"/>
    <numFmt numFmtId="167" formatCode="0.0"/>
    <numFmt numFmtId="168" formatCode="0.000"/>
    <numFmt numFmtId="169" formatCode="0.00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name val="Arial"/>
      <family val="2"/>
    </font>
    <font>
      <b/>
      <sz val="12"/>
      <name val="Arial"/>
      <family val="2"/>
    </font>
    <font>
      <b/>
      <sz val="10"/>
      <color rgb="FFFF0000"/>
      <name val="Arial"/>
      <family val="2"/>
    </font>
    <font>
      <vertAlign val="superscript"/>
      <sz val="10"/>
      <name val="Arial"/>
      <family val="2"/>
    </font>
    <font>
      <b/>
      <vertAlign val="subscript"/>
      <sz val="10"/>
      <name val="Arial"/>
      <family val="2"/>
    </font>
    <font>
      <i/>
      <sz val="10"/>
      <color theme="5"/>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
      <patternFill patternType="solid">
        <fgColor theme="2" tint="-0.249977111117893"/>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120">
    <xf numFmtId="0" fontId="0" fillId="0" borderId="0"/>
    <xf numFmtId="0" fontId="7" fillId="0" borderId="0"/>
    <xf numFmtId="0" fontId="6" fillId="0" borderId="0"/>
    <xf numFmtId="0" fontId="4" fillId="4" borderId="0" applyNumberFormat="0" applyBorder="0" applyAlignment="0" applyProtection="0"/>
    <xf numFmtId="0" fontId="4" fillId="5" borderId="0" applyNumberFormat="0" applyBorder="0" applyAlignment="0" applyProtection="0"/>
    <xf numFmtId="0" fontId="10" fillId="0" borderId="33" applyNumberFormat="0" applyFill="0" applyAlignment="0" applyProtection="0"/>
    <xf numFmtId="0" fontId="11" fillId="0" borderId="34" applyNumberFormat="0" applyFill="0" applyAlignment="0" applyProtection="0"/>
    <xf numFmtId="0" fontId="12" fillId="6" borderId="35" applyNumberFormat="0" applyAlignment="0" applyProtection="0"/>
    <xf numFmtId="0" fontId="3" fillId="7" borderId="0" applyNumberFormat="0" applyBorder="0" applyAlignment="0" applyProtection="0"/>
    <xf numFmtId="0" fontId="6" fillId="0" borderId="0"/>
    <xf numFmtId="0" fontId="20" fillId="0" borderId="0" applyNumberFormat="0" applyFill="0" applyBorder="0" applyAlignment="0" applyProtection="0">
      <alignment vertical="top"/>
      <protection locked="0"/>
    </xf>
    <xf numFmtId="0" fontId="2" fillId="0" borderId="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14">
      <alignment horizontal="left"/>
    </xf>
    <xf numFmtId="0" fontId="21" fillId="0" borderId="14">
      <alignment horizontal="left"/>
    </xf>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5" fillId="0" borderId="0" applyNumberFormat="0" applyFill="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7" fillId="0" borderId="0"/>
    <xf numFmtId="0" fontId="21" fillId="0" borderId="0"/>
    <xf numFmtId="0" fontId="2" fillId="0" borderId="0"/>
    <xf numFmtId="0" fontId="7" fillId="0" borderId="0"/>
    <xf numFmtId="0" fontId="7" fillId="0" borderId="0"/>
    <xf numFmtId="0" fontId="28"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9" fontId="43" fillId="0" borderId="0" applyFont="0" applyFill="0" applyBorder="0" applyAlignment="0" applyProtection="0"/>
    <xf numFmtId="164" fontId="7" fillId="0" borderId="0" applyFont="0" applyFill="0" applyBorder="0" applyAlignment="0" applyProtection="0"/>
  </cellStyleXfs>
  <cellXfs count="325">
    <xf numFmtId="0" fontId="0" fillId="0" borderId="0" xfId="0"/>
    <xf numFmtId="0" fontId="8" fillId="3" borderId="3" xfId="0" applyFont="1" applyFill="1" applyBorder="1" applyAlignment="1">
      <alignment horizontal="left"/>
    </xf>
    <xf numFmtId="0" fontId="5" fillId="3" borderId="2" xfId="0" applyFont="1" applyFill="1" applyBorder="1"/>
    <xf numFmtId="0" fontId="5" fillId="3" borderId="3" xfId="0" applyFont="1" applyFill="1" applyBorder="1"/>
    <xf numFmtId="0" fontId="0" fillId="3" borderId="3" xfId="0" applyFill="1" applyBorder="1"/>
    <xf numFmtId="0" fontId="7" fillId="3" borderId="3" xfId="0" applyFont="1" applyFill="1" applyBorder="1"/>
    <xf numFmtId="0" fontId="7" fillId="3" borderId="4" xfId="0" applyFont="1" applyFill="1" applyBorder="1"/>
    <xf numFmtId="0" fontId="16" fillId="10" borderId="36" xfId="7" applyFont="1" applyFill="1" applyBorder="1"/>
    <xf numFmtId="0" fontId="17" fillId="10" borderId="0" xfId="3" applyFont="1" applyFill="1" applyAlignment="1">
      <alignment wrapText="1"/>
    </xf>
    <xf numFmtId="0" fontId="4" fillId="10" borderId="0" xfId="3" applyFill="1"/>
    <xf numFmtId="0" fontId="13" fillId="10" borderId="0" xfId="3" applyFont="1" applyFill="1" applyAlignment="1">
      <alignment wrapText="1"/>
    </xf>
    <xf numFmtId="0" fontId="4" fillId="10" borderId="0" xfId="3" applyFill="1" applyAlignment="1">
      <alignment wrapText="1"/>
    </xf>
    <xf numFmtId="0" fontId="7" fillId="10" borderId="0" xfId="0" applyFont="1" applyFill="1" applyAlignment="1">
      <alignment vertical="top" wrapText="1"/>
    </xf>
    <xf numFmtId="0" fontId="7" fillId="10" borderId="0" xfId="0" applyFont="1" applyFill="1" applyAlignment="1">
      <alignment wrapText="1"/>
    </xf>
    <xf numFmtId="0" fontId="0" fillId="10" borderId="0" xfId="0" applyFill="1"/>
    <xf numFmtId="0" fontId="18" fillId="10" borderId="33" xfId="5" applyFont="1" applyFill="1" applyAlignment="1">
      <alignment vertical="top" wrapText="1"/>
    </xf>
    <xf numFmtId="0" fontId="18" fillId="10" borderId="33" xfId="5" applyFont="1" applyFill="1"/>
    <xf numFmtId="0" fontId="16" fillId="10" borderId="34" xfId="6" applyFont="1" applyFill="1" applyAlignment="1">
      <alignment wrapText="1"/>
    </xf>
    <xf numFmtId="0" fontId="7" fillId="10" borderId="0" xfId="0" applyFont="1" applyFill="1"/>
    <xf numFmtId="0" fontId="0" fillId="8" borderId="6" xfId="0" applyFill="1" applyBorder="1" applyAlignment="1">
      <alignment horizontal="center"/>
    </xf>
    <xf numFmtId="0" fontId="5" fillId="10" borderId="0" xfId="0" applyFont="1" applyFill="1" applyAlignment="1">
      <alignment horizontal="centerContinuous"/>
    </xf>
    <xf numFmtId="0" fontId="5" fillId="10" borderId="0" xfId="0" applyFont="1" applyFill="1" applyAlignment="1">
      <alignment horizontal="right"/>
    </xf>
    <xf numFmtId="0" fontId="5" fillId="10" borderId="0" xfId="0" applyFont="1" applyFill="1" applyAlignment="1">
      <alignment horizontal="left"/>
    </xf>
    <xf numFmtId="0" fontId="0" fillId="10" borderId="6" xfId="0" applyFill="1" applyBorder="1"/>
    <xf numFmtId="0" fontId="7" fillId="10" borderId="0" xfId="0" applyFont="1" applyFill="1" applyAlignment="1">
      <alignment horizontal="center" wrapText="1"/>
    </xf>
    <xf numFmtId="0" fontId="0" fillId="10" borderId="0" xfId="0" applyFill="1" applyAlignment="1">
      <alignment horizontal="center"/>
    </xf>
    <xf numFmtId="0" fontId="0" fillId="10" borderId="6" xfId="0" applyFill="1" applyBorder="1" applyAlignment="1">
      <alignment horizontal="center"/>
    </xf>
    <xf numFmtId="0" fontId="5" fillId="10" borderId="1" xfId="0" applyFont="1" applyFill="1" applyBorder="1"/>
    <xf numFmtId="0" fontId="0" fillId="10" borderId="1" xfId="0" applyFill="1" applyBorder="1"/>
    <xf numFmtId="168" fontId="5" fillId="10" borderId="1" xfId="0" applyNumberFormat="1" applyFont="1" applyFill="1" applyBorder="1" applyAlignment="1">
      <alignment horizontal="center"/>
    </xf>
    <xf numFmtId="0" fontId="5" fillId="10" borderId="0" xfId="0" applyFont="1" applyFill="1"/>
    <xf numFmtId="2" fontId="5" fillId="10" borderId="0" xfId="0" applyNumberFormat="1" applyFont="1" applyFill="1" applyAlignment="1">
      <alignment horizontal="center"/>
    </xf>
    <xf numFmtId="0" fontId="5" fillId="10" borderId="26" xfId="0" applyFont="1" applyFill="1" applyBorder="1"/>
    <xf numFmtId="0" fontId="0" fillId="10" borderId="15" xfId="0" applyFill="1" applyBorder="1"/>
    <xf numFmtId="0" fontId="0" fillId="10" borderId="29" xfId="0" applyFill="1" applyBorder="1"/>
    <xf numFmtId="0" fontId="5" fillId="10" borderId="31" xfId="0" applyFont="1" applyFill="1" applyBorder="1" applyAlignment="1">
      <alignment horizontal="left"/>
    </xf>
    <xf numFmtId="0" fontId="5" fillId="10" borderId="12" xfId="0" applyFont="1" applyFill="1" applyBorder="1" applyAlignment="1">
      <alignment horizontal="left"/>
    </xf>
    <xf numFmtId="0" fontId="7" fillId="10" borderId="0" xfId="0" applyFont="1" applyFill="1" applyAlignment="1">
      <alignment horizontal="left"/>
    </xf>
    <xf numFmtId="0" fontId="9" fillId="10" borderId="0" xfId="0" applyFont="1" applyFill="1" applyAlignment="1">
      <alignment horizontal="left"/>
    </xf>
    <xf numFmtId="0" fontId="15" fillId="10" borderId="0" xfId="0" applyFont="1" applyFill="1" applyAlignment="1">
      <alignment horizontal="left"/>
    </xf>
    <xf numFmtId="0" fontId="8" fillId="10" borderId="0" xfId="0" applyFont="1" applyFill="1" applyAlignment="1">
      <alignment horizontal="left"/>
    </xf>
    <xf numFmtId="0" fontId="7" fillId="10" borderId="0" xfId="0" applyFont="1" applyFill="1" applyAlignment="1">
      <alignment horizontal="right"/>
    </xf>
    <xf numFmtId="167" fontId="7" fillId="10" borderId="0" xfId="0" applyNumberFormat="1" applyFont="1" applyFill="1" applyAlignment="1">
      <alignment horizontal="left"/>
    </xf>
    <xf numFmtId="0" fontId="17" fillId="8" borderId="6" xfId="4" applyFont="1" applyFill="1" applyBorder="1" applyAlignment="1">
      <alignment wrapText="1"/>
    </xf>
    <xf numFmtId="0" fontId="17" fillId="9" borderId="6" xfId="8" applyFont="1" applyFill="1" applyBorder="1" applyAlignment="1">
      <alignment wrapText="1"/>
    </xf>
    <xf numFmtId="167" fontId="5" fillId="10" borderId="6" xfId="0" applyNumberFormat="1" applyFont="1" applyFill="1" applyBorder="1" applyAlignment="1">
      <alignment wrapText="1"/>
    </xf>
    <xf numFmtId="167" fontId="7" fillId="10" borderId="0" xfId="0" applyNumberFormat="1" applyFont="1" applyFill="1"/>
    <xf numFmtId="2" fontId="0" fillId="10" borderId="0" xfId="0" applyNumberFormat="1" applyFill="1" applyAlignment="1">
      <alignment horizontal="center"/>
    </xf>
    <xf numFmtId="0" fontId="5" fillId="10" borderId="6" xfId="0" applyFont="1" applyFill="1" applyBorder="1" applyAlignment="1">
      <alignment wrapText="1"/>
    </xf>
    <xf numFmtId="167" fontId="0" fillId="10" borderId="31" xfId="0" applyNumberFormat="1" applyFill="1" applyBorder="1"/>
    <xf numFmtId="167" fontId="7" fillId="8" borderId="26" xfId="0" applyNumberFormat="1" applyFont="1" applyFill="1" applyBorder="1"/>
    <xf numFmtId="167" fontId="7" fillId="8" borderId="5" xfId="0" applyNumberFormat="1" applyFont="1" applyFill="1" applyBorder="1"/>
    <xf numFmtId="167" fontId="0" fillId="8" borderId="6" xfId="0" applyNumberFormat="1" applyFill="1" applyBorder="1" applyAlignment="1">
      <alignment horizontal="center"/>
    </xf>
    <xf numFmtId="167" fontId="0" fillId="8" borderId="26" xfId="0" applyNumberFormat="1" applyFill="1" applyBorder="1"/>
    <xf numFmtId="2" fontId="7" fillId="10" borderId="0" xfId="0" applyNumberFormat="1" applyFont="1" applyFill="1"/>
    <xf numFmtId="166" fontId="7" fillId="10" borderId="0" xfId="0" applyNumberFormat="1" applyFont="1" applyFill="1"/>
    <xf numFmtId="0" fontId="33" fillId="0" borderId="41" xfId="10" applyFont="1" applyFill="1" applyBorder="1" applyAlignment="1" applyProtection="1"/>
    <xf numFmtId="0" fontId="33" fillId="0" borderId="21" xfId="2" applyFont="1" applyBorder="1" applyAlignment="1" applyProtection="1">
      <alignment horizontal="right" wrapText="1"/>
      <protection locked="0"/>
    </xf>
    <xf numFmtId="0" fontId="33" fillId="0" borderId="6" xfId="2" applyFont="1" applyBorder="1" applyAlignment="1" applyProtection="1">
      <alignment horizontal="right"/>
      <protection locked="0"/>
    </xf>
    <xf numFmtId="0" fontId="33" fillId="0" borderId="26" xfId="2" applyFont="1" applyBorder="1" applyAlignment="1">
      <alignment horizontal="right"/>
    </xf>
    <xf numFmtId="0" fontId="33" fillId="0" borderId="13" xfId="2" applyFont="1" applyBorder="1" applyAlignment="1" applyProtection="1">
      <alignment horizontal="right"/>
      <protection locked="0"/>
    </xf>
    <xf numFmtId="0" fontId="33" fillId="0" borderId="6" xfId="2" applyFont="1" applyBorder="1" applyAlignment="1" applyProtection="1">
      <alignment horizontal="right" wrapText="1"/>
      <protection locked="0"/>
    </xf>
    <xf numFmtId="0" fontId="33" fillId="0" borderId="14" xfId="2" applyFont="1" applyBorder="1" applyAlignment="1" applyProtection="1">
      <alignment horizontal="right" wrapText="1"/>
      <protection locked="0"/>
    </xf>
    <xf numFmtId="0" fontId="30" fillId="0" borderId="0" xfId="2" applyFont="1" applyAlignment="1" applyProtection="1">
      <alignment horizontal="right" wrapText="1"/>
      <protection locked="0"/>
    </xf>
    <xf numFmtId="0" fontId="30" fillId="0" borderId="0" xfId="2" applyFont="1" applyAlignment="1" applyProtection="1">
      <alignment horizontal="right"/>
      <protection locked="0"/>
    </xf>
    <xf numFmtId="0" fontId="30" fillId="0" borderId="0" xfId="2" applyFont="1" applyAlignment="1">
      <alignment horizontal="right"/>
    </xf>
    <xf numFmtId="0" fontId="33" fillId="0" borderId="13" xfId="2" applyFont="1" applyBorder="1" applyAlignment="1" applyProtection="1">
      <alignment horizontal="right" wrapText="1"/>
      <protection locked="0"/>
    </xf>
    <xf numFmtId="0" fontId="33" fillId="0" borderId="5" xfId="2" applyFont="1" applyBorder="1" applyAlignment="1">
      <alignment horizontal="right"/>
    </xf>
    <xf numFmtId="0" fontId="33" fillId="0" borderId="47" xfId="10" applyFont="1" applyFill="1" applyBorder="1" applyAlignment="1" applyProtection="1"/>
    <xf numFmtId="0" fontId="33" fillId="0" borderId="38" xfId="10" applyFont="1" applyFill="1" applyBorder="1" applyAlignment="1" applyProtection="1">
      <alignment horizontal="left"/>
    </xf>
    <xf numFmtId="0" fontId="5" fillId="10" borderId="6" xfId="0" applyFont="1" applyFill="1" applyBorder="1" applyAlignment="1">
      <alignment horizontal="center"/>
    </xf>
    <xf numFmtId="0" fontId="5" fillId="10" borderId="6" xfId="0" applyFont="1" applyFill="1" applyBorder="1"/>
    <xf numFmtId="0" fontId="7" fillId="0" borderId="0" xfId="0" applyFont="1"/>
    <xf numFmtId="0" fontId="5" fillId="10" borderId="0" xfId="0" applyFont="1" applyFill="1" applyAlignment="1">
      <alignment horizontal="center"/>
    </xf>
    <xf numFmtId="0" fontId="5" fillId="10" borderId="1" xfId="0" applyFont="1" applyFill="1" applyBorder="1" applyAlignment="1">
      <alignment horizontal="left"/>
    </xf>
    <xf numFmtId="0" fontId="5" fillId="10" borderId="0" xfId="0" applyFont="1" applyFill="1" applyAlignment="1">
      <alignment vertical="top" wrapText="1"/>
    </xf>
    <xf numFmtId="0" fontId="0" fillId="10" borderId="31" xfId="0" applyFill="1" applyBorder="1"/>
    <xf numFmtId="0" fontId="0" fillId="10" borderId="0" xfId="0" applyFill="1" applyAlignment="1">
      <alignment horizontal="right"/>
    </xf>
    <xf numFmtId="0" fontId="41" fillId="0" borderId="64" xfId="117" applyFont="1" applyBorder="1" applyAlignment="1">
      <alignment horizontal="right"/>
    </xf>
    <xf numFmtId="0" fontId="41" fillId="0" borderId="24" xfId="117" applyFont="1" applyBorder="1" applyAlignment="1">
      <alignment horizontal="right"/>
    </xf>
    <xf numFmtId="0" fontId="41" fillId="0" borderId="23" xfId="117" applyFont="1" applyBorder="1" applyAlignment="1">
      <alignment horizontal="right"/>
    </xf>
    <xf numFmtId="0" fontId="41" fillId="0" borderId="49" xfId="117" applyFont="1" applyBorder="1" applyAlignment="1">
      <alignment horizontal="right"/>
    </xf>
    <xf numFmtId="0" fontId="7" fillId="0" borderId="24" xfId="117" applyBorder="1" applyAlignment="1">
      <alignment horizontal="right"/>
    </xf>
    <xf numFmtId="0" fontId="7" fillId="0" borderId="28" xfId="117" applyBorder="1" applyAlignment="1">
      <alignment horizontal="right"/>
    </xf>
    <xf numFmtId="0" fontId="41" fillId="0" borderId="25" xfId="117" applyFont="1" applyBorder="1" applyAlignment="1">
      <alignment horizontal="right"/>
    </xf>
    <xf numFmtId="0" fontId="41" fillId="0" borderId="58" xfId="117" applyFont="1" applyBorder="1" applyAlignment="1">
      <alignment horizontal="right"/>
    </xf>
    <xf numFmtId="0" fontId="41" fillId="0" borderId="2" xfId="117" applyFont="1" applyBorder="1" applyAlignment="1">
      <alignment horizontal="right"/>
    </xf>
    <xf numFmtId="0" fontId="41" fillId="0" borderId="16" xfId="117" applyFont="1" applyBorder="1" applyAlignment="1">
      <alignment horizontal="right"/>
    </xf>
    <xf numFmtId="0" fontId="41" fillId="0" borderId="15" xfId="117" applyFont="1" applyBorder="1" applyAlignment="1">
      <alignment horizontal="right"/>
    </xf>
    <xf numFmtId="0" fontId="7" fillId="0" borderId="2" xfId="117" applyBorder="1" applyAlignment="1">
      <alignment horizontal="right"/>
    </xf>
    <xf numFmtId="0" fontId="7" fillId="0" borderId="22" xfId="117" applyBorder="1" applyAlignment="1">
      <alignment horizontal="right"/>
    </xf>
    <xf numFmtId="0" fontId="41" fillId="0" borderId="14" xfId="117" applyFont="1" applyBorder="1" applyAlignment="1">
      <alignment horizontal="right"/>
    </xf>
    <xf numFmtId="0" fontId="41" fillId="0" borderId="6" xfId="117" applyFont="1" applyBorder="1" applyAlignment="1">
      <alignment horizontal="right"/>
    </xf>
    <xf numFmtId="0" fontId="41" fillId="0" borderId="13" xfId="117" applyFont="1" applyBorder="1" applyAlignment="1">
      <alignment horizontal="right"/>
    </xf>
    <xf numFmtId="0" fontId="41" fillId="0" borderId="26" xfId="117" applyFont="1" applyBorder="1" applyAlignment="1">
      <alignment horizontal="right"/>
    </xf>
    <xf numFmtId="0" fontId="7" fillId="0" borderId="6" xfId="117" applyBorder="1" applyAlignment="1">
      <alignment horizontal="right"/>
    </xf>
    <xf numFmtId="0" fontId="41" fillId="0" borderId="51" xfId="117" applyFont="1" applyBorder="1" applyAlignment="1">
      <alignment horizontal="right"/>
    </xf>
    <xf numFmtId="0" fontId="7" fillId="0" borderId="13" xfId="117" applyBorder="1" applyAlignment="1">
      <alignment horizontal="right"/>
    </xf>
    <xf numFmtId="0" fontId="41" fillId="0" borderId="45" xfId="117" applyFont="1" applyBorder="1" applyAlignment="1">
      <alignment horizontal="right"/>
    </xf>
    <xf numFmtId="0" fontId="41" fillId="0" borderId="3" xfId="117" applyFont="1" applyBorder="1" applyAlignment="1">
      <alignment horizontal="right"/>
    </xf>
    <xf numFmtId="0" fontId="41" fillId="0" borderId="40" xfId="117" applyFont="1" applyBorder="1" applyAlignment="1">
      <alignment horizontal="right"/>
    </xf>
    <xf numFmtId="0" fontId="41" fillId="0" borderId="31" xfId="117" applyFont="1" applyBorder="1" applyAlignment="1">
      <alignment horizontal="right"/>
    </xf>
    <xf numFmtId="0" fontId="7" fillId="0" borderId="3" xfId="117" applyBorder="1" applyAlignment="1">
      <alignment horizontal="right"/>
    </xf>
    <xf numFmtId="0" fontId="7" fillId="0" borderId="66" xfId="117" applyBorder="1" applyAlignment="1">
      <alignment horizontal="right"/>
    </xf>
    <xf numFmtId="0" fontId="41" fillId="0" borderId="11" xfId="117" applyFont="1" applyBorder="1" applyAlignment="1">
      <alignment horizontal="right"/>
    </xf>
    <xf numFmtId="0" fontId="41" fillId="0" borderId="4" xfId="117" applyFont="1" applyBorder="1" applyAlignment="1">
      <alignment horizontal="right"/>
    </xf>
    <xf numFmtId="0" fontId="41" fillId="0" borderId="10" xfId="117" applyFont="1" applyBorder="1" applyAlignment="1">
      <alignment horizontal="right"/>
    </xf>
    <xf numFmtId="0" fontId="7" fillId="0" borderId="4" xfId="117" applyBorder="1" applyAlignment="1">
      <alignment horizontal="right"/>
    </xf>
    <xf numFmtId="0" fontId="41" fillId="0" borderId="66" xfId="117" applyFont="1" applyBorder="1" applyAlignment="1">
      <alignment horizontal="right"/>
    </xf>
    <xf numFmtId="0" fontId="33" fillId="0" borderId="28" xfId="2" applyFont="1" applyBorder="1" applyAlignment="1" applyProtection="1">
      <alignment horizontal="right" wrapText="1"/>
      <protection locked="0"/>
    </xf>
    <xf numFmtId="0" fontId="33" fillId="0" borderId="23" xfId="2" applyFont="1" applyBorder="1" applyAlignment="1" applyProtection="1">
      <alignment horizontal="right"/>
      <protection locked="0"/>
    </xf>
    <xf numFmtId="0" fontId="33" fillId="0" borderId="24" xfId="2" applyFont="1" applyBorder="1" applyAlignment="1" applyProtection="1">
      <alignment horizontal="right"/>
      <protection locked="0"/>
    </xf>
    <xf numFmtId="0" fontId="33" fillId="0" borderId="23" xfId="2" applyFont="1" applyBorder="1" applyAlignment="1" applyProtection="1">
      <alignment horizontal="right" wrapText="1"/>
      <protection locked="0"/>
    </xf>
    <xf numFmtId="0" fontId="40" fillId="0" borderId="0" xfId="0" applyFont="1"/>
    <xf numFmtId="0" fontId="30" fillId="0" borderId="0" xfId="0" applyFont="1"/>
    <xf numFmtId="0" fontId="30" fillId="0" borderId="0" xfId="0" applyFont="1" applyAlignment="1">
      <alignment horizontal="right"/>
    </xf>
    <xf numFmtId="0" fontId="29" fillId="0" borderId="0" xfId="0" applyFont="1"/>
    <xf numFmtId="1" fontId="31" fillId="0" borderId="0" xfId="0" applyNumberFormat="1" applyFont="1" applyAlignment="1">
      <alignment horizontal="left"/>
    </xf>
    <xf numFmtId="0" fontId="32" fillId="0" borderId="0" xfId="0" applyFont="1"/>
    <xf numFmtId="0" fontId="34" fillId="0" borderId="42" xfId="0" applyFont="1" applyBorder="1"/>
    <xf numFmtId="0" fontId="34" fillId="0" borderId="43" xfId="0" applyFont="1" applyBorder="1"/>
    <xf numFmtId="0" fontId="35" fillId="0" borderId="40" xfId="0" applyFont="1" applyBorder="1" applyAlignment="1">
      <alignment horizontal="right" textRotation="90" wrapText="1"/>
    </xf>
    <xf numFmtId="0" fontId="35" fillId="0" borderId="3" xfId="0" applyFont="1" applyBorder="1" applyAlignment="1">
      <alignment horizontal="right" textRotation="90" wrapText="1"/>
    </xf>
    <xf numFmtId="0" fontId="35" fillId="0" borderId="27" xfId="0" applyFont="1" applyBorder="1" applyAlignment="1">
      <alignment horizontal="right" textRotation="90" wrapText="1"/>
    </xf>
    <xf numFmtId="0" fontId="35" fillId="0" borderId="40" xfId="0" applyFont="1" applyBorder="1" applyAlignment="1">
      <alignment horizontal="right" textRotation="90"/>
    </xf>
    <xf numFmtId="0" fontId="33" fillId="0" borderId="7" xfId="0" applyFont="1" applyBorder="1"/>
    <xf numFmtId="0" fontId="34" fillId="0" borderId="7" xfId="0" applyFont="1" applyBorder="1"/>
    <xf numFmtId="0" fontId="30" fillId="0" borderId="8" xfId="0" applyFont="1" applyBorder="1" applyAlignment="1">
      <alignment horizontal="right"/>
    </xf>
    <xf numFmtId="0" fontId="30" fillId="0" borderId="9" xfId="0" applyFont="1" applyBorder="1" applyAlignment="1">
      <alignment horizontal="right"/>
    </xf>
    <xf numFmtId="0" fontId="33" fillId="0" borderId="46" xfId="0" applyFont="1" applyBorder="1"/>
    <xf numFmtId="0" fontId="33" fillId="0" borderId="39" xfId="0" applyFont="1" applyBorder="1"/>
    <xf numFmtId="0" fontId="33" fillId="0" borderId="4" xfId="0" applyFont="1" applyBorder="1" applyAlignment="1">
      <alignment horizontal="right"/>
    </xf>
    <xf numFmtId="0" fontId="33" fillId="0" borderId="12" xfId="0" applyFont="1" applyBorder="1" applyAlignment="1">
      <alignment horizontal="right"/>
    </xf>
    <xf numFmtId="0" fontId="33" fillId="0" borderId="10" xfId="0" applyFont="1" applyBorder="1" applyAlignment="1">
      <alignment horizontal="right"/>
    </xf>
    <xf numFmtId="0" fontId="33" fillId="0" borderId="11" xfId="0" applyFont="1" applyBorder="1" applyAlignment="1">
      <alignment horizontal="right"/>
    </xf>
    <xf numFmtId="0" fontId="33" fillId="0" borderId="30" xfId="0" applyFont="1" applyBorder="1" applyAlignment="1">
      <alignment horizontal="right"/>
    </xf>
    <xf numFmtId="0" fontId="36" fillId="0" borderId="0" xfId="0" applyFont="1"/>
    <xf numFmtId="0" fontId="33" fillId="0" borderId="47" xfId="0" applyFont="1" applyBorder="1"/>
    <xf numFmtId="0" fontId="33" fillId="0" borderId="38" xfId="0" applyFont="1" applyBorder="1"/>
    <xf numFmtId="0" fontId="33" fillId="0" borderId="6" xfId="0" applyFont="1" applyBorder="1" applyAlignment="1">
      <alignment horizontal="right"/>
    </xf>
    <xf numFmtId="0" fontId="33" fillId="0" borderId="26" xfId="0" applyFont="1" applyBorder="1" applyAlignment="1">
      <alignment horizontal="right"/>
    </xf>
    <xf numFmtId="0" fontId="33" fillId="0" borderId="13" xfId="0" applyFont="1" applyBorder="1" applyAlignment="1">
      <alignment horizontal="right"/>
    </xf>
    <xf numFmtId="0" fontId="33" fillId="0" borderId="14" xfId="0" applyFont="1" applyBorder="1" applyAlignment="1">
      <alignment horizontal="right"/>
    </xf>
    <xf numFmtId="0" fontId="33" fillId="0" borderId="21" xfId="0" applyFont="1" applyBorder="1" applyAlignment="1">
      <alignment horizontal="right"/>
    </xf>
    <xf numFmtId="0" fontId="33" fillId="0" borderId="47" xfId="0" applyFont="1" applyBorder="1" applyAlignment="1">
      <alignment horizontal="right"/>
    </xf>
    <xf numFmtId="0" fontId="33" fillId="0" borderId="47" xfId="0" applyFont="1" applyBorder="1" applyAlignment="1">
      <alignment horizontal="right" vertical="center"/>
    </xf>
    <xf numFmtId="0" fontId="33" fillId="0" borderId="38" xfId="0" applyFont="1" applyBorder="1" applyAlignment="1">
      <alignment vertical="center" wrapText="1"/>
    </xf>
    <xf numFmtId="0" fontId="33" fillId="0" borderId="48" xfId="0" applyFont="1" applyBorder="1"/>
    <xf numFmtId="0" fontId="33" fillId="0" borderId="37" xfId="0" applyFont="1" applyBorder="1"/>
    <xf numFmtId="0" fontId="33" fillId="0" borderId="28" xfId="0" applyFont="1" applyBorder="1" applyAlignment="1">
      <alignment horizontal="right"/>
    </xf>
    <xf numFmtId="0" fontId="33" fillId="0" borderId="24" xfId="0" applyFont="1" applyBorder="1" applyAlignment="1">
      <alignment horizontal="right"/>
    </xf>
    <xf numFmtId="0" fontId="33" fillId="0" borderId="49" xfId="0" applyFont="1" applyBorder="1" applyAlignment="1">
      <alignment horizontal="right"/>
    </xf>
    <xf numFmtId="0" fontId="33" fillId="0" borderId="23" xfId="0" applyFont="1" applyBorder="1" applyAlignment="1">
      <alignment horizontal="right"/>
    </xf>
    <xf numFmtId="0" fontId="33" fillId="0" borderId="25" xfId="0" applyFont="1" applyBorder="1" applyAlignment="1">
      <alignment horizontal="right"/>
    </xf>
    <xf numFmtId="0" fontId="36" fillId="0" borderId="50" xfId="0" applyFont="1" applyBorder="1"/>
    <xf numFmtId="0" fontId="33" fillId="0" borderId="71" xfId="0" applyFont="1" applyBorder="1" applyAlignment="1">
      <alignment horizontal="right"/>
    </xf>
    <xf numFmtId="0" fontId="33" fillId="0" borderId="18" xfId="0" applyFont="1" applyBorder="1"/>
    <xf numFmtId="0" fontId="33" fillId="0" borderId="18" xfId="0" applyFont="1" applyBorder="1" applyAlignment="1">
      <alignment horizontal="right"/>
    </xf>
    <xf numFmtId="0" fontId="33" fillId="0" borderId="19" xfId="0" applyFont="1" applyBorder="1" applyAlignment="1">
      <alignment horizontal="right"/>
    </xf>
    <xf numFmtId="0" fontId="33" fillId="0" borderId="20" xfId="0" applyFont="1" applyBorder="1" applyAlignment="1">
      <alignment horizontal="right"/>
    </xf>
    <xf numFmtId="0" fontId="33" fillId="0" borderId="38" xfId="0" applyFont="1" applyBorder="1" applyAlignment="1">
      <alignment horizontal="right"/>
    </xf>
    <xf numFmtId="0" fontId="33" fillId="0" borderId="13" xfId="0" applyFont="1" applyBorder="1"/>
    <xf numFmtId="0" fontId="33" fillId="0" borderId="45" xfId="0" applyFont="1" applyBorder="1" applyAlignment="1">
      <alignment horizontal="right"/>
    </xf>
    <xf numFmtId="0" fontId="41" fillId="0" borderId="10" xfId="0" applyFont="1" applyBorder="1"/>
    <xf numFmtId="0" fontId="41" fillId="0" borderId="13" xfId="0" applyFont="1" applyBorder="1"/>
    <xf numFmtId="0" fontId="41" fillId="0" borderId="13" xfId="0" applyFont="1" applyBorder="1" applyAlignment="1">
      <alignment horizontal="right"/>
    </xf>
    <xf numFmtId="0" fontId="41" fillId="0" borderId="6" xfId="0" applyFont="1" applyBorder="1" applyAlignment="1">
      <alignment horizontal="right"/>
    </xf>
    <xf numFmtId="0" fontId="41" fillId="0" borderId="14" xfId="0" applyFont="1" applyBorder="1" applyAlignment="1">
      <alignment horizontal="right"/>
    </xf>
    <xf numFmtId="0" fontId="41" fillId="0" borderId="21" xfId="0" applyFont="1" applyBorder="1" applyAlignment="1">
      <alignment horizontal="right"/>
    </xf>
    <xf numFmtId="0" fontId="41" fillId="0" borderId="10" xfId="0" applyFont="1" applyBorder="1" applyAlignment="1">
      <alignment horizontal="right"/>
    </xf>
    <xf numFmtId="0" fontId="41" fillId="0" borderId="4" xfId="0" applyFont="1" applyBorder="1" applyAlignment="1">
      <alignment horizontal="right"/>
    </xf>
    <xf numFmtId="0" fontId="41" fillId="0" borderId="11" xfId="0" applyFont="1" applyBorder="1" applyAlignment="1">
      <alignment horizontal="right"/>
    </xf>
    <xf numFmtId="0" fontId="41" fillId="0" borderId="17" xfId="0" applyFont="1" applyBorder="1" applyAlignment="1">
      <alignment horizontal="right"/>
    </xf>
    <xf numFmtId="0" fontId="41" fillId="0" borderId="40" xfId="0" applyFont="1" applyBorder="1" applyAlignment="1">
      <alignment horizontal="right"/>
    </xf>
    <xf numFmtId="0" fontId="41" fillId="0" borderId="3" xfId="0" applyFont="1" applyBorder="1" applyAlignment="1">
      <alignment horizontal="right"/>
    </xf>
    <xf numFmtId="0" fontId="41" fillId="0" borderId="27" xfId="0" applyFont="1" applyBorder="1" applyAlignment="1">
      <alignment horizontal="right"/>
    </xf>
    <xf numFmtId="0" fontId="33" fillId="0" borderId="61" xfId="0" applyFont="1" applyBorder="1"/>
    <xf numFmtId="0" fontId="38" fillId="0" borderId="0" xfId="0" applyFont="1"/>
    <xf numFmtId="0" fontId="33" fillId="0" borderId="0" xfId="0" applyFont="1"/>
    <xf numFmtId="0" fontId="33" fillId="0" borderId="0" xfId="0" applyFont="1" applyAlignment="1">
      <alignment horizontal="right"/>
    </xf>
    <xf numFmtId="0" fontId="30" fillId="0" borderId="52" xfId="0" applyFont="1" applyBorder="1" applyAlignment="1">
      <alignment horizontal="right"/>
    </xf>
    <xf numFmtId="0" fontId="30" fillId="0" borderId="44" xfId="0" applyFont="1" applyBorder="1" applyAlignment="1">
      <alignment horizontal="right"/>
    </xf>
    <xf numFmtId="0" fontId="33" fillId="0" borderId="43" xfId="0" applyFont="1" applyBorder="1"/>
    <xf numFmtId="0" fontId="33" fillId="0" borderId="68" xfId="0" applyFont="1" applyBorder="1"/>
    <xf numFmtId="0" fontId="33" fillId="0" borderId="54" xfId="0" applyFont="1" applyBorder="1" applyAlignment="1">
      <alignment horizontal="right"/>
    </xf>
    <xf numFmtId="0" fontId="33" fillId="0" borderId="55" xfId="0" applyFont="1" applyBorder="1" applyAlignment="1">
      <alignment horizontal="right"/>
    </xf>
    <xf numFmtId="0" fontId="33" fillId="0" borderId="56" xfId="0" applyFont="1" applyBorder="1" applyAlignment="1">
      <alignment horizontal="right"/>
    </xf>
    <xf numFmtId="0" fontId="33" fillId="0" borderId="57" xfId="0" applyFont="1" applyBorder="1" applyAlignment="1">
      <alignment horizontal="right"/>
    </xf>
    <xf numFmtId="0" fontId="33" fillId="0" borderId="29" xfId="0" applyFont="1" applyBorder="1"/>
    <xf numFmtId="0" fontId="33" fillId="0" borderId="16" xfId="0" applyFont="1" applyBorder="1" applyAlignment="1">
      <alignment horizontal="right"/>
    </xf>
    <xf numFmtId="0" fontId="33" fillId="0" borderId="2" xfId="0" applyFont="1" applyBorder="1" applyAlignment="1">
      <alignment horizontal="right"/>
    </xf>
    <xf numFmtId="0" fontId="33" fillId="0" borderId="17" xfId="0" applyFont="1" applyBorder="1" applyAlignment="1">
      <alignment horizontal="right"/>
    </xf>
    <xf numFmtId="0" fontId="33" fillId="0" borderId="22" xfId="0" applyFont="1" applyBorder="1" applyAlignment="1">
      <alignment horizontal="right"/>
    </xf>
    <xf numFmtId="0" fontId="33" fillId="0" borderId="15" xfId="0" applyFont="1" applyBorder="1" applyAlignment="1">
      <alignment horizontal="right"/>
    </xf>
    <xf numFmtId="0" fontId="33" fillId="0" borderId="5" xfId="0" applyFont="1" applyBorder="1" applyAlignment="1">
      <alignment horizontal="left"/>
    </xf>
    <xf numFmtId="0" fontId="33" fillId="0" borderId="1" xfId="0" applyFont="1" applyBorder="1" applyAlignment="1">
      <alignment horizontal="left"/>
    </xf>
    <xf numFmtId="0" fontId="33" fillId="0" borderId="53" xfId="0" applyFont="1" applyBorder="1"/>
    <xf numFmtId="0" fontId="33" fillId="0" borderId="29" xfId="0" applyFont="1" applyBorder="1" applyAlignment="1">
      <alignment horizontal="left"/>
    </xf>
    <xf numFmtId="0" fontId="33" fillId="0" borderId="64" xfId="0" applyFont="1" applyBorder="1" applyAlignment="1">
      <alignment horizontal="left"/>
    </xf>
    <xf numFmtId="0" fontId="33" fillId="0" borderId="59" xfId="0" applyFont="1" applyBorder="1"/>
    <xf numFmtId="0" fontId="33" fillId="0" borderId="10" xfId="0" applyFont="1" applyBorder="1"/>
    <xf numFmtId="0" fontId="41" fillId="0" borderId="25" xfId="0" applyFont="1" applyBorder="1" applyAlignment="1">
      <alignment horizontal="right"/>
    </xf>
    <xf numFmtId="0" fontId="33" fillId="0" borderId="51" xfId="0" applyFont="1" applyBorder="1" applyAlignment="1">
      <alignment horizontal="right"/>
    </xf>
    <xf numFmtId="0" fontId="33" fillId="0" borderId="5" xfId="0" applyFont="1" applyBorder="1" applyAlignment="1">
      <alignment horizontal="right"/>
    </xf>
    <xf numFmtId="0" fontId="33" fillId="0" borderId="13" xfId="0" applyFont="1" applyBorder="1" applyAlignment="1">
      <alignment horizontal="left"/>
    </xf>
    <xf numFmtId="0" fontId="33" fillId="0" borderId="23" xfId="0" applyFont="1" applyBorder="1"/>
    <xf numFmtId="0" fontId="33" fillId="0" borderId="64" xfId="0" applyFont="1" applyBorder="1" applyAlignment="1">
      <alignment horizontal="right"/>
    </xf>
    <xf numFmtId="0" fontId="33" fillId="0" borderId="62" xfId="0" applyFont="1" applyBorder="1" applyAlignment="1">
      <alignment horizontal="right"/>
    </xf>
    <xf numFmtId="0" fontId="33" fillId="0" borderId="71" xfId="0" applyFont="1" applyBorder="1"/>
    <xf numFmtId="0" fontId="33" fillId="0" borderId="70" xfId="0" applyFont="1" applyBorder="1" applyAlignment="1">
      <alignment horizontal="right"/>
    </xf>
    <xf numFmtId="0" fontId="33" fillId="0" borderId="69" xfId="0" applyFont="1" applyBorder="1" applyAlignment="1">
      <alignment horizontal="right"/>
    </xf>
    <xf numFmtId="0" fontId="33" fillId="0" borderId="68" xfId="0" applyFont="1" applyBorder="1" applyAlignment="1">
      <alignment horizontal="right"/>
    </xf>
    <xf numFmtId="0" fontId="33" fillId="0" borderId="67" xfId="0" applyFont="1" applyBorder="1" applyAlignment="1">
      <alignment horizontal="right"/>
    </xf>
    <xf numFmtId="0" fontId="33" fillId="0" borderId="44" xfId="0" applyFont="1" applyBorder="1" applyAlignment="1">
      <alignment horizontal="right"/>
    </xf>
    <xf numFmtId="0" fontId="33" fillId="0" borderId="38" xfId="0" applyFont="1" applyBorder="1" applyAlignment="1">
      <alignment horizontal="left"/>
    </xf>
    <xf numFmtId="0" fontId="33" fillId="0" borderId="46" xfId="0" applyFont="1" applyBorder="1" applyAlignment="1">
      <alignment horizontal="right"/>
    </xf>
    <xf numFmtId="0" fontId="33" fillId="0" borderId="60" xfId="0" applyFont="1" applyBorder="1" applyAlignment="1">
      <alignment horizontal="right"/>
    </xf>
    <xf numFmtId="0" fontId="33" fillId="0" borderId="1" xfId="0" applyFont="1" applyBorder="1" applyAlignment="1">
      <alignment horizontal="right"/>
    </xf>
    <xf numFmtId="168" fontId="33" fillId="0" borderId="51" xfId="0" applyNumberFormat="1" applyFont="1" applyBorder="1" applyAlignment="1">
      <alignment horizontal="right"/>
    </xf>
    <xf numFmtId="168" fontId="33" fillId="0" borderId="5" xfId="0" applyNumberFormat="1" applyFont="1" applyBorder="1" applyAlignment="1">
      <alignment horizontal="right"/>
    </xf>
    <xf numFmtId="169" fontId="33" fillId="0" borderId="5" xfId="0" applyNumberFormat="1" applyFont="1" applyBorder="1" applyAlignment="1">
      <alignment horizontal="right"/>
    </xf>
    <xf numFmtId="1" fontId="33" fillId="0" borderId="47" xfId="0" applyNumberFormat="1" applyFont="1" applyBorder="1" applyAlignment="1">
      <alignment horizontal="right"/>
    </xf>
    <xf numFmtId="2" fontId="33" fillId="0" borderId="51" xfId="0" applyNumberFormat="1" applyFont="1" applyBorder="1" applyAlignment="1">
      <alignment horizontal="right"/>
    </xf>
    <xf numFmtId="2" fontId="33" fillId="0" borderId="5" xfId="0" applyNumberFormat="1" applyFont="1" applyBorder="1" applyAlignment="1">
      <alignment horizontal="right"/>
    </xf>
    <xf numFmtId="0" fontId="36" fillId="0" borderId="0" xfId="0" applyFont="1" applyAlignment="1">
      <alignment horizontal="left"/>
    </xf>
    <xf numFmtId="0" fontId="33" fillId="0" borderId="53" xfId="0" applyFont="1" applyBorder="1" applyAlignment="1">
      <alignment vertical="top" wrapText="1"/>
    </xf>
    <xf numFmtId="0" fontId="33" fillId="0" borderId="38" xfId="0" applyFont="1" applyBorder="1" applyAlignment="1">
      <alignment vertical="top" wrapText="1"/>
    </xf>
    <xf numFmtId="0" fontId="33" fillId="0" borderId="63" xfId="0" applyFont="1" applyBorder="1"/>
    <xf numFmtId="0" fontId="41" fillId="0" borderId="63" xfId="0" applyFont="1" applyBorder="1"/>
    <xf numFmtId="0" fontId="41" fillId="0" borderId="65" xfId="0" applyFont="1" applyBorder="1" applyAlignment="1">
      <alignment horizontal="right"/>
    </xf>
    <xf numFmtId="0" fontId="41" fillId="0" borderId="65" xfId="0" applyFont="1" applyBorder="1"/>
    <xf numFmtId="0" fontId="41" fillId="0" borderId="38" xfId="0" applyFont="1" applyBorder="1" applyAlignment="1">
      <alignment horizontal="right"/>
    </xf>
    <xf numFmtId="0" fontId="33" fillId="0" borderId="29" xfId="0" applyFont="1" applyBorder="1" applyAlignment="1">
      <alignment horizontal="right"/>
    </xf>
    <xf numFmtId="0" fontId="41" fillId="0" borderId="48" xfId="0" applyFont="1" applyBorder="1" applyAlignment="1">
      <alignment horizontal="right"/>
    </xf>
    <xf numFmtId="1" fontId="33" fillId="0" borderId="0" xfId="0" applyNumberFormat="1" applyFont="1"/>
    <xf numFmtId="1" fontId="33" fillId="0" borderId="0" xfId="0" applyNumberFormat="1" applyFont="1" applyAlignment="1">
      <alignment vertical="top"/>
    </xf>
    <xf numFmtId="1" fontId="34" fillId="0" borderId="0" xfId="0" applyNumberFormat="1" applyFont="1"/>
    <xf numFmtId="1" fontId="38" fillId="0" borderId="0" xfId="0" applyNumberFormat="1" applyFont="1"/>
    <xf numFmtId="0" fontId="9" fillId="10" borderId="0" xfId="0" applyFont="1" applyFill="1" applyAlignment="1" applyProtection="1">
      <alignment horizontal="left"/>
      <protection locked="0"/>
    </xf>
    <xf numFmtId="0" fontId="7" fillId="10" borderId="0" xfId="0" applyFont="1" applyFill="1" applyAlignment="1" applyProtection="1">
      <alignment horizontal="left"/>
      <protection locked="0"/>
    </xf>
    <xf numFmtId="0" fontId="0" fillId="10" borderId="0" xfId="0" applyFill="1" applyProtection="1">
      <protection locked="0"/>
    </xf>
    <xf numFmtId="0" fontId="7" fillId="11" borderId="0" xfId="1" applyFill="1" applyProtection="1">
      <protection locked="0"/>
    </xf>
    <xf numFmtId="0" fontId="0" fillId="0" borderId="0" xfId="0" applyProtection="1">
      <protection locked="0"/>
    </xf>
    <xf numFmtId="0" fontId="5" fillId="11" borderId="0" xfId="1" applyFont="1" applyFill="1" applyProtection="1">
      <protection locked="0"/>
    </xf>
    <xf numFmtId="0" fontId="45" fillId="11" borderId="0" xfId="1" applyFont="1" applyFill="1" applyProtection="1">
      <protection locked="0"/>
    </xf>
    <xf numFmtId="0" fontId="5" fillId="11" borderId="0" xfId="1" applyFont="1" applyFill="1" applyAlignment="1" applyProtection="1">
      <alignment horizontal="right"/>
      <protection locked="0"/>
    </xf>
    <xf numFmtId="0" fontId="7" fillId="11" borderId="0" xfId="1" applyFill="1" applyAlignment="1" applyProtection="1">
      <alignment horizontal="right"/>
      <protection locked="0"/>
    </xf>
    <xf numFmtId="0" fontId="5" fillId="11" borderId="0" xfId="1" quotePrefix="1" applyFont="1" applyFill="1" applyAlignment="1" applyProtection="1">
      <alignment horizontal="right"/>
      <protection locked="0"/>
    </xf>
    <xf numFmtId="0" fontId="7" fillId="11" borderId="0" xfId="1" applyFill="1"/>
    <xf numFmtId="0" fontId="5" fillId="11" borderId="0" xfId="1" applyFont="1" applyFill="1" applyAlignment="1" applyProtection="1">
      <alignment horizontal="left"/>
      <protection locked="0"/>
    </xf>
    <xf numFmtId="9" fontId="0" fillId="11" borderId="0" xfId="118" applyFont="1" applyFill="1" applyBorder="1" applyProtection="1"/>
    <xf numFmtId="0" fontId="7" fillId="11" borderId="0" xfId="1" applyFill="1" applyAlignment="1" applyProtection="1">
      <alignment horizontal="center"/>
      <protection locked="0"/>
    </xf>
    <xf numFmtId="9" fontId="7" fillId="11" borderId="0" xfId="118" applyFont="1" applyFill="1" applyAlignment="1" applyProtection="1">
      <alignment horizontal="center"/>
    </xf>
    <xf numFmtId="164" fontId="0" fillId="11" borderId="0" xfId="119" applyFont="1" applyFill="1" applyBorder="1" applyProtection="1">
      <protection locked="0"/>
    </xf>
    <xf numFmtId="1" fontId="7" fillId="11" borderId="0" xfId="1" applyNumberFormat="1" applyFill="1"/>
    <xf numFmtId="0" fontId="0" fillId="10" borderId="6" xfId="0" applyFill="1" applyBorder="1" applyAlignment="1">
      <alignment horizontal="left" indent="1"/>
    </xf>
    <xf numFmtId="0" fontId="48" fillId="10" borderId="0" xfId="0" applyFont="1" applyFill="1" applyAlignment="1">
      <alignment horizontal="left"/>
    </xf>
    <xf numFmtId="0" fontId="7" fillId="3" borderId="6" xfId="0" applyFont="1" applyFill="1" applyBorder="1" applyAlignment="1" applyProtection="1">
      <alignment horizontal="left" vertical="top" wrapText="1"/>
      <protection locked="0"/>
    </xf>
    <xf numFmtId="0" fontId="4" fillId="8" borderId="32" xfId="4" applyFill="1" applyBorder="1" applyProtection="1">
      <protection locked="0"/>
    </xf>
    <xf numFmtId="0" fontId="3" fillId="9" borderId="32" xfId="8" applyFill="1" applyBorder="1" applyProtection="1">
      <protection locked="0"/>
    </xf>
    <xf numFmtId="10" fontId="3" fillId="9" borderId="32" xfId="8" applyNumberFormat="1" applyFill="1" applyBorder="1" applyProtection="1">
      <protection locked="0"/>
    </xf>
    <xf numFmtId="0" fontId="3" fillId="9" borderId="6" xfId="8" applyFill="1" applyBorder="1" applyProtection="1">
      <protection locked="0"/>
    </xf>
    <xf numFmtId="0" fontId="4" fillId="8" borderId="6" xfId="4" applyFill="1" applyBorder="1" applyProtection="1">
      <protection locked="0"/>
    </xf>
    <xf numFmtId="10" fontId="3" fillId="9" borderId="6" xfId="8" applyNumberFormat="1" applyFill="1" applyBorder="1" applyProtection="1">
      <protection locked="0"/>
    </xf>
    <xf numFmtId="0" fontId="3" fillId="9" borderId="6" xfId="8" applyFill="1" applyBorder="1" applyAlignment="1" applyProtection="1">
      <alignment wrapText="1"/>
      <protection locked="0"/>
    </xf>
    <xf numFmtId="0" fontId="4" fillId="8" borderId="6" xfId="4" applyFill="1" applyBorder="1" applyAlignment="1" applyProtection="1">
      <alignment wrapText="1"/>
      <protection locked="0"/>
    </xf>
    <xf numFmtId="0" fontId="7" fillId="0" borderId="6" xfId="1" applyBorder="1" applyAlignment="1" applyProtection="1">
      <alignment horizontal="left"/>
      <protection locked="0"/>
    </xf>
    <xf numFmtId="0" fontId="7" fillId="2" borderId="6" xfId="0" applyFont="1" applyFill="1" applyBorder="1" applyAlignment="1" applyProtection="1">
      <alignment horizontal="center"/>
      <protection locked="0"/>
    </xf>
    <xf numFmtId="0" fontId="0" fillId="8" borderId="6" xfId="0" applyFill="1" applyBorder="1" applyProtection="1">
      <protection locked="0"/>
    </xf>
    <xf numFmtId="2" fontId="0" fillId="8" borderId="6" xfId="0" applyNumberFormat="1" applyFill="1" applyBorder="1" applyProtection="1">
      <protection locked="0"/>
    </xf>
    <xf numFmtId="1" fontId="0" fillId="13" borderId="6" xfId="0" applyNumberFormat="1" applyFill="1" applyBorder="1" applyAlignment="1">
      <alignment horizontal="center"/>
    </xf>
    <xf numFmtId="0" fontId="0" fillId="13" borderId="6" xfId="0" applyFill="1" applyBorder="1" applyAlignment="1">
      <alignment horizontal="left" wrapText="1"/>
    </xf>
    <xf numFmtId="2" fontId="7" fillId="13" borderId="6" xfId="0" applyNumberFormat="1" applyFont="1" applyFill="1" applyBorder="1" applyAlignment="1">
      <alignment horizontal="right"/>
    </xf>
    <xf numFmtId="0" fontId="7" fillId="13" borderId="6" xfId="0" applyFont="1" applyFill="1" applyBorder="1" applyAlignment="1">
      <alignment horizontal="left" vertical="top" wrapText="1"/>
    </xf>
    <xf numFmtId="0" fontId="5" fillId="0" borderId="0" xfId="0" applyFont="1" applyProtection="1">
      <protection locked="0"/>
    </xf>
    <xf numFmtId="167" fontId="7" fillId="3" borderId="5" xfId="0" applyNumberFormat="1" applyFont="1" applyFill="1" applyBorder="1"/>
    <xf numFmtId="0" fontId="0" fillId="3" borderId="21" xfId="0" applyFill="1" applyBorder="1" applyAlignment="1">
      <alignment horizontal="center"/>
    </xf>
    <xf numFmtId="167" fontId="7" fillId="3" borderId="26" xfId="0" applyNumberFormat="1" applyFont="1" applyFill="1" applyBorder="1"/>
    <xf numFmtId="168" fontId="0" fillId="3" borderId="6" xfId="0" applyNumberFormat="1" applyFill="1" applyBorder="1" applyAlignment="1">
      <alignment horizontal="center"/>
    </xf>
    <xf numFmtId="1" fontId="5" fillId="10" borderId="0" xfId="0" applyNumberFormat="1" applyFont="1" applyFill="1" applyAlignment="1">
      <alignment horizontal="center"/>
    </xf>
    <xf numFmtId="0" fontId="5" fillId="10" borderId="5" xfId="0" applyFont="1" applyFill="1" applyBorder="1"/>
    <xf numFmtId="167" fontId="5" fillId="10" borderId="26" xfId="0" applyNumberFormat="1" applyFont="1" applyFill="1" applyBorder="1"/>
    <xf numFmtId="167" fontId="5" fillId="10" borderId="5" xfId="0" applyNumberFormat="1" applyFont="1" applyFill="1" applyBorder="1"/>
    <xf numFmtId="1" fontId="5" fillId="10" borderId="5" xfId="0" applyNumberFormat="1" applyFont="1" applyFill="1" applyBorder="1" applyAlignment="1">
      <alignment horizontal="center"/>
    </xf>
    <xf numFmtId="1" fontId="5" fillId="8" borderId="5" xfId="0" applyNumberFormat="1" applyFont="1" applyFill="1" applyBorder="1" applyAlignment="1">
      <alignment horizontal="center"/>
    </xf>
    <xf numFmtId="1" fontId="5" fillId="3" borderId="5" xfId="0" applyNumberFormat="1" applyFont="1" applyFill="1" applyBorder="1" applyAlignment="1">
      <alignment horizontal="center"/>
    </xf>
    <xf numFmtId="1" fontId="5" fillId="8" borderId="21" xfId="0" applyNumberFormat="1" applyFont="1" applyFill="1" applyBorder="1" applyAlignment="1">
      <alignment horizontal="center"/>
    </xf>
    <xf numFmtId="0" fontId="1" fillId="8" borderId="32" xfId="4" applyFont="1" applyFill="1" applyBorder="1" applyAlignment="1" applyProtection="1">
      <alignment wrapText="1"/>
      <protection locked="0"/>
    </xf>
    <xf numFmtId="0" fontId="1" fillId="8" borderId="6" xfId="4" applyFont="1" applyFill="1" applyBorder="1" applyAlignment="1" applyProtection="1">
      <alignment wrapText="1"/>
      <protection locked="0"/>
    </xf>
    <xf numFmtId="0" fontId="1" fillId="9" borderId="32" xfId="8" applyFont="1" applyFill="1" applyBorder="1" applyAlignment="1" applyProtection="1">
      <alignment wrapText="1"/>
      <protection locked="0"/>
    </xf>
    <xf numFmtId="0" fontId="1" fillId="9" borderId="6" xfId="8" applyFont="1" applyFill="1" applyBorder="1" applyAlignment="1" applyProtection="1">
      <alignment wrapText="1"/>
      <protection locked="0"/>
    </xf>
    <xf numFmtId="0" fontId="1" fillId="9" borderId="6" xfId="8" applyFont="1" applyFill="1" applyBorder="1" applyProtection="1">
      <protection locked="0"/>
    </xf>
    <xf numFmtId="0" fontId="7" fillId="12" borderId="7" xfId="1" applyFill="1" applyBorder="1" applyAlignment="1" applyProtection="1">
      <alignment horizontal="center"/>
      <protection locked="0"/>
    </xf>
    <xf numFmtId="0" fontId="7" fillId="12" borderId="8" xfId="1" applyFill="1" applyBorder="1" applyAlignment="1" applyProtection="1">
      <alignment horizontal="center"/>
      <protection locked="0"/>
    </xf>
    <xf numFmtId="0" fontId="7" fillId="12" borderId="9" xfId="1" applyFill="1" applyBorder="1" applyAlignment="1" applyProtection="1">
      <alignment horizontal="center"/>
      <protection locked="0"/>
    </xf>
    <xf numFmtId="0" fontId="44" fillId="10" borderId="0" xfId="0" applyFont="1" applyFill="1" applyAlignment="1" applyProtection="1">
      <alignment horizontal="left"/>
      <protection locked="0"/>
    </xf>
    <xf numFmtId="0" fontId="44" fillId="10" borderId="45" xfId="0" applyFont="1" applyFill="1" applyBorder="1" applyAlignment="1" applyProtection="1">
      <alignment horizontal="left"/>
      <protection locked="0"/>
    </xf>
    <xf numFmtId="0" fontId="7" fillId="3" borderId="7"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7" fillId="11" borderId="0" xfId="1" applyFill="1" applyAlignment="1" applyProtection="1">
      <alignment horizontal="left" vertical="top" wrapText="1"/>
      <protection locked="0"/>
    </xf>
    <xf numFmtId="168" fontId="7" fillId="10" borderId="0" xfId="0" applyNumberFormat="1" applyFont="1" applyFill="1" applyAlignment="1">
      <alignment horizontal="center"/>
    </xf>
    <xf numFmtId="0" fontId="19" fillId="10" borderId="0" xfId="0" applyFont="1" applyFill="1" applyAlignment="1">
      <alignment horizontal="left"/>
    </xf>
    <xf numFmtId="0" fontId="5" fillId="10" borderId="26" xfId="0" applyFont="1" applyFill="1" applyBorder="1" applyAlignment="1">
      <alignment horizontal="center"/>
    </xf>
    <xf numFmtId="0" fontId="5" fillId="10" borderId="21" xfId="0" applyFont="1" applyFill="1" applyBorder="1" applyAlignment="1">
      <alignment horizontal="center"/>
    </xf>
    <xf numFmtId="0" fontId="5" fillId="10" borderId="31" xfId="0" applyFont="1" applyFill="1" applyBorder="1" applyAlignment="1">
      <alignment horizontal="left" vertical="top" wrapText="1"/>
    </xf>
    <xf numFmtId="0" fontId="5" fillId="10" borderId="0" xfId="0" applyFont="1" applyFill="1" applyAlignment="1">
      <alignment horizontal="left" vertical="top" wrapText="1"/>
    </xf>
    <xf numFmtId="0" fontId="5" fillId="10" borderId="31" xfId="0" applyFont="1" applyFill="1" applyBorder="1" applyAlignment="1">
      <alignment horizontal="left" wrapText="1"/>
    </xf>
    <xf numFmtId="0" fontId="5" fillId="10" borderId="0" xfId="0" applyFont="1" applyFill="1" applyAlignment="1">
      <alignment horizontal="left" wrapText="1"/>
    </xf>
    <xf numFmtId="2" fontId="7" fillId="3" borderId="26" xfId="0" applyNumberFormat="1" applyFont="1" applyFill="1" applyBorder="1" applyAlignment="1">
      <alignment horizontal="center"/>
    </xf>
    <xf numFmtId="2" fontId="7" fillId="3" borderId="21" xfId="0" applyNumberFormat="1" applyFont="1" applyFill="1" applyBorder="1" applyAlignment="1">
      <alignment horizontal="center"/>
    </xf>
    <xf numFmtId="0" fontId="5" fillId="10" borderId="26"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0" fillId="10" borderId="26" xfId="0" applyFill="1" applyBorder="1" applyAlignment="1">
      <alignment horizontal="center"/>
    </xf>
    <xf numFmtId="0" fontId="0" fillId="10" borderId="21" xfId="0" applyFill="1" applyBorder="1" applyAlignment="1">
      <alignment horizontal="center"/>
    </xf>
    <xf numFmtId="0" fontId="0" fillId="3" borderId="26" xfId="0" applyFill="1" applyBorder="1" applyAlignment="1">
      <alignment horizontal="center"/>
    </xf>
    <xf numFmtId="0" fontId="0" fillId="0" borderId="21" xfId="0" applyBorder="1" applyAlignment="1">
      <alignment horizontal="center"/>
    </xf>
    <xf numFmtId="0" fontId="34" fillId="0" borderId="7"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1" fillId="10" borderId="0" xfId="3" applyFont="1" applyFill="1" applyAlignment="1"/>
    <xf numFmtId="0" fontId="1" fillId="10" borderId="0" xfId="3" applyFont="1" applyFill="1" applyAlignment="1">
      <alignment wrapText="1"/>
    </xf>
    <xf numFmtId="0" fontId="1" fillId="10" borderId="0" xfId="3" applyFont="1" applyFill="1" applyBorder="1" applyAlignment="1">
      <alignment wrapText="1"/>
    </xf>
    <xf numFmtId="0" fontId="1" fillId="8" borderId="6" xfId="4" applyFont="1" applyFill="1" applyBorder="1" applyProtection="1">
      <protection locked="0"/>
    </xf>
    <xf numFmtId="10" fontId="1" fillId="9" borderId="6" xfId="8" applyNumberFormat="1" applyFont="1" applyFill="1" applyBorder="1" applyProtection="1">
      <protection locked="0"/>
    </xf>
  </cellXfs>
  <cellStyles count="120">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2" xfId="119" xr:uid="{EA08354A-89CF-43FF-B612-B3C065D18A26}"/>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xfId="118" builtinId="5"/>
  </cellStyles>
  <dxfs count="10">
    <dxf>
      <font>
        <condense val="0"/>
        <extend val="0"/>
        <color rgb="FF008000"/>
      </font>
    </dxf>
    <dxf>
      <font>
        <condense val="0"/>
        <extend val="0"/>
        <color rgb="FFFF0000"/>
      </font>
    </dxf>
    <dxf>
      <font>
        <condense val="0"/>
        <extend val="0"/>
        <color rgb="FF008000"/>
      </font>
    </dxf>
    <dxf>
      <font>
        <condense val="0"/>
        <extend val="0"/>
        <color rgb="FFFF0000"/>
      </font>
    </dxf>
    <dxf>
      <fill>
        <patternFill>
          <bgColor rgb="FF00B050"/>
        </patternFill>
      </fill>
    </dxf>
    <dxf>
      <fill>
        <patternFill>
          <bgColor rgb="FFFF00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150495</xdr:colOff>
      <xdr:row>5</xdr:row>
      <xdr:rowOff>114300</xdr:rowOff>
    </xdr:from>
    <xdr:to>
      <xdr:col>13</xdr:col>
      <xdr:colOff>431248</xdr:colOff>
      <xdr:row>23</xdr:row>
      <xdr:rowOff>158711</xdr:rowOff>
    </xdr:to>
    <xdr:pic>
      <xdr:nvPicPr>
        <xdr:cNvPr id="2" name="Picture 1">
          <a:extLst>
            <a:ext uri="{FF2B5EF4-FFF2-40B4-BE49-F238E27FC236}">
              <a16:creationId xmlns:a16="http://schemas.microsoft.com/office/drawing/2014/main" id="{3450B130-B65B-4670-A7F9-EF023863C693}"/>
            </a:ext>
          </a:extLst>
        </xdr:cNvPr>
        <xdr:cNvPicPr>
          <a:picLocks noChangeAspect="1"/>
        </xdr:cNvPicPr>
      </xdr:nvPicPr>
      <xdr:blipFill>
        <a:blip xmlns:r="http://schemas.openxmlformats.org/officeDocument/2006/relationships" r:embed="rId1"/>
        <a:stretch>
          <a:fillRect/>
        </a:stretch>
      </xdr:blipFill>
      <xdr:spPr>
        <a:xfrm>
          <a:off x="8437245" y="1000125"/>
          <a:ext cx="2138128" cy="3216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137160</xdr:colOff>
      <xdr:row>4</xdr:row>
      <xdr:rowOff>74295</xdr:rowOff>
    </xdr:from>
    <xdr:to>
      <xdr:col>13</xdr:col>
      <xdr:colOff>531805</xdr:colOff>
      <xdr:row>25</xdr:row>
      <xdr:rowOff>124367</xdr:rowOff>
    </xdr:to>
    <xdr:pic>
      <xdr:nvPicPr>
        <xdr:cNvPr id="2" name="Picture 1">
          <a:extLst>
            <a:ext uri="{FF2B5EF4-FFF2-40B4-BE49-F238E27FC236}">
              <a16:creationId xmlns:a16="http://schemas.microsoft.com/office/drawing/2014/main" id="{7C55A1F4-2EF5-4C1B-9585-F8D8CB5B6EB8}"/>
            </a:ext>
          </a:extLst>
        </xdr:cNvPr>
        <xdr:cNvPicPr>
          <a:picLocks noChangeAspect="1"/>
        </xdr:cNvPicPr>
      </xdr:nvPicPr>
      <xdr:blipFill>
        <a:blip xmlns:r="http://schemas.openxmlformats.org/officeDocument/2006/relationships" r:embed="rId1"/>
        <a:stretch>
          <a:fillRect/>
        </a:stretch>
      </xdr:blipFill>
      <xdr:spPr>
        <a:xfrm>
          <a:off x="8385810" y="788670"/>
          <a:ext cx="2252020" cy="3736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zoomScaleNormal="100" workbookViewId="0">
      <selection activeCell="A3" sqref="A3"/>
    </sheetView>
  </sheetViews>
  <sheetFormatPr defaultColWidth="9.140625" defaultRowHeight="12.75"/>
  <cols>
    <col min="1" max="1" width="131.5703125" customWidth="1"/>
  </cols>
  <sheetData>
    <row r="1" spans="1:1" ht="21.75" customHeight="1" thickBot="1">
      <c r="A1" s="15" t="s">
        <v>0</v>
      </c>
    </row>
    <row r="2" spans="1:1" ht="21" thickTop="1" thickBot="1">
      <c r="A2" s="16" t="s">
        <v>1</v>
      </c>
    </row>
    <row r="3" spans="1:1" ht="240.75" customHeight="1" thickTop="1">
      <c r="A3" s="12" t="s">
        <v>2</v>
      </c>
    </row>
    <row r="4" spans="1:1" ht="16.5" customHeight="1" thickBot="1">
      <c r="A4" s="17" t="s">
        <v>3</v>
      </c>
    </row>
    <row r="5" spans="1:1" ht="66" customHeight="1">
      <c r="A5" s="13"/>
    </row>
    <row r="6" spans="1:1" ht="30">
      <c r="A6" s="43" t="s">
        <v>4</v>
      </c>
    </row>
    <row r="7" spans="1:1" ht="30">
      <c r="A7" s="44" t="s">
        <v>5</v>
      </c>
    </row>
    <row r="8" spans="1:1">
      <c r="A8" s="18"/>
    </row>
    <row r="9" spans="1:1" ht="20.25" thickBot="1">
      <c r="A9" s="16" t="s">
        <v>6</v>
      </c>
    </row>
    <row r="10" spans="1:1" ht="62.25" customHeight="1" thickTop="1">
      <c r="A10" s="13" t="s">
        <v>7</v>
      </c>
    </row>
    <row r="11" spans="1:1">
      <c r="A11" s="18"/>
    </row>
    <row r="12" spans="1:1" ht="20.25" thickBot="1">
      <c r="A12" s="16" t="s">
        <v>8</v>
      </c>
    </row>
    <row r="13" spans="1:1" ht="13.5" thickTop="1">
      <c r="A13" s="13" t="s">
        <v>9</v>
      </c>
    </row>
    <row r="14" spans="1:1">
      <c r="A14" s="18"/>
    </row>
    <row r="15" spans="1:1" ht="20.25" thickBot="1">
      <c r="A15" s="16" t="s">
        <v>10</v>
      </c>
    </row>
    <row r="16" spans="1:1" ht="13.5" thickTop="1">
      <c r="A16" s="13" t="s">
        <v>11</v>
      </c>
    </row>
    <row r="17" spans="1:1">
      <c r="A17" s="13"/>
    </row>
    <row r="18" spans="1:1" ht="20.25" thickBot="1">
      <c r="A18" s="16" t="s">
        <v>12</v>
      </c>
    </row>
    <row r="19" spans="1:1" ht="13.5" thickTop="1">
      <c r="A19" s="13" t="s">
        <v>13</v>
      </c>
    </row>
    <row r="20" spans="1:1">
      <c r="A20" s="13"/>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U44"/>
  <sheetViews>
    <sheetView zoomScale="80" zoomScaleNormal="80" workbookViewId="0">
      <selection activeCell="B20" sqref="B20"/>
    </sheetView>
  </sheetViews>
  <sheetFormatPr defaultColWidth="9.140625" defaultRowHeight="12.75"/>
  <cols>
    <col min="1" max="1" width="41.425781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17.85546875" customWidth="1"/>
    <col min="13" max="13" width="18" customWidth="1"/>
    <col min="14" max="14" width="19.140625" customWidth="1"/>
    <col min="15" max="15" width="20.42578125" customWidth="1"/>
    <col min="16" max="18" width="20.5703125" customWidth="1"/>
    <col min="19" max="19" width="19.140625" customWidth="1"/>
    <col min="20" max="20" width="12.85546875" customWidth="1"/>
    <col min="21" max="21" width="34.42578125" customWidth="1"/>
  </cols>
  <sheetData>
    <row r="1" spans="1:21" ht="15">
      <c r="A1" s="7" t="s">
        <v>14</v>
      </c>
      <c r="B1" s="257"/>
      <c r="C1" s="9"/>
      <c r="D1" s="9"/>
      <c r="E1" s="9"/>
      <c r="F1" s="9"/>
      <c r="G1" s="9"/>
      <c r="H1" s="9"/>
      <c r="I1" s="9"/>
      <c r="J1" s="9"/>
      <c r="K1" s="9"/>
      <c r="L1" s="9"/>
      <c r="M1" s="9"/>
      <c r="N1" s="9"/>
      <c r="O1" s="9"/>
      <c r="P1" s="9"/>
      <c r="Q1" s="9"/>
      <c r="R1" s="9"/>
      <c r="S1" s="9"/>
      <c r="T1" s="9"/>
      <c r="U1" s="9"/>
    </row>
    <row r="2" spans="1:21" ht="15">
      <c r="A2" s="7" t="s">
        <v>15</v>
      </c>
      <c r="B2" s="257"/>
      <c r="C2" s="9"/>
      <c r="D2" s="9"/>
      <c r="E2" s="9"/>
      <c r="F2" s="9"/>
      <c r="G2" s="9"/>
      <c r="H2" s="9"/>
      <c r="I2" s="9"/>
      <c r="J2" s="9"/>
      <c r="K2" s="9"/>
      <c r="L2" s="9"/>
      <c r="M2" s="9"/>
      <c r="N2" s="9"/>
      <c r="O2" s="9"/>
      <c r="P2" s="9"/>
      <c r="Q2" s="9"/>
      <c r="R2" s="9"/>
      <c r="S2" s="9"/>
      <c r="T2" s="9"/>
      <c r="U2" s="9"/>
    </row>
    <row r="3" spans="1:21" ht="15">
      <c r="A3" s="7" t="s">
        <v>16</v>
      </c>
      <c r="B3" s="257"/>
      <c r="C3" s="9"/>
      <c r="D3" s="9"/>
      <c r="E3" s="9"/>
      <c r="F3" s="9"/>
      <c r="G3" s="9"/>
      <c r="H3" s="9"/>
      <c r="I3" s="9"/>
      <c r="J3" s="9"/>
      <c r="K3" s="9"/>
      <c r="L3" s="9"/>
      <c r="M3" s="9"/>
      <c r="N3" s="9"/>
      <c r="O3" s="9"/>
      <c r="P3" s="9"/>
      <c r="Q3" s="9"/>
      <c r="R3" s="9"/>
      <c r="S3" s="9"/>
      <c r="T3" s="9"/>
      <c r="U3" s="9"/>
    </row>
    <row r="4" spans="1:21" ht="15">
      <c r="A4" s="7" t="s">
        <v>17</v>
      </c>
      <c r="B4" s="257"/>
      <c r="C4" s="320"/>
      <c r="D4" s="10"/>
      <c r="E4" s="10"/>
      <c r="F4" s="10"/>
      <c r="G4" s="10"/>
      <c r="H4" s="10"/>
      <c r="I4" s="10"/>
      <c r="J4" s="10"/>
      <c r="K4" s="10"/>
      <c r="L4" s="10"/>
      <c r="M4" s="10"/>
      <c r="N4" s="10"/>
      <c r="O4" s="10"/>
      <c r="P4" s="10"/>
      <c r="Q4" s="10"/>
      <c r="R4" s="10"/>
      <c r="S4" s="10"/>
      <c r="T4" s="10"/>
      <c r="U4" s="10"/>
    </row>
    <row r="5" spans="1:21" ht="15">
      <c r="A5" s="7" t="s">
        <v>18</v>
      </c>
      <c r="B5" s="273"/>
      <c r="C5" s="320"/>
      <c r="D5" s="10"/>
      <c r="E5" s="10"/>
      <c r="F5" s="10"/>
      <c r="G5" s="10"/>
      <c r="H5" s="10"/>
      <c r="I5" s="10"/>
      <c r="J5" s="10"/>
      <c r="K5" s="10"/>
      <c r="L5" s="10"/>
      <c r="M5" s="10"/>
      <c r="N5" s="10"/>
      <c r="O5" s="10"/>
      <c r="P5" s="10"/>
      <c r="Q5" s="10"/>
      <c r="R5" s="10"/>
      <c r="S5" s="10"/>
      <c r="T5" s="10"/>
      <c r="U5" s="10"/>
    </row>
    <row r="6" spans="1:21" ht="15">
      <c r="A6" s="256" t="s">
        <v>19</v>
      </c>
      <c r="B6" s="256"/>
      <c r="C6" s="320"/>
      <c r="D6" s="10"/>
      <c r="E6" s="10"/>
      <c r="F6" s="10"/>
      <c r="G6" s="10"/>
      <c r="H6" s="10"/>
      <c r="I6" s="10"/>
      <c r="J6" s="10"/>
      <c r="K6" s="10"/>
      <c r="L6" s="10"/>
      <c r="M6" s="10"/>
      <c r="N6" s="10"/>
      <c r="O6" s="10"/>
      <c r="P6" s="10"/>
      <c r="Q6" s="10"/>
      <c r="R6" s="10"/>
      <c r="S6" s="10"/>
      <c r="T6" s="10"/>
      <c r="U6" s="10"/>
    </row>
    <row r="7" spans="1:21" ht="103.5" customHeight="1" thickBot="1">
      <c r="A7" s="8" t="s">
        <v>20</v>
      </c>
      <c r="B7" s="321" t="s">
        <v>21</v>
      </c>
      <c r="C7" s="321" t="s">
        <v>22</v>
      </c>
      <c r="D7" s="321" t="s">
        <v>23</v>
      </c>
      <c r="E7" s="321" t="s">
        <v>24</v>
      </c>
      <c r="F7" s="321" t="s">
        <v>25</v>
      </c>
      <c r="G7" s="321" t="s">
        <v>26</v>
      </c>
      <c r="H7" s="321" t="s">
        <v>27</v>
      </c>
      <c r="I7" s="322" t="s">
        <v>28</v>
      </c>
      <c r="J7" s="11" t="s">
        <v>29</v>
      </c>
      <c r="K7" s="321" t="s">
        <v>30</v>
      </c>
      <c r="L7" s="321" t="s">
        <v>31</v>
      </c>
      <c r="M7" s="321" t="s">
        <v>32</v>
      </c>
      <c r="N7" s="321" t="s">
        <v>33</v>
      </c>
      <c r="O7" s="321" t="s">
        <v>34</v>
      </c>
      <c r="P7" s="321" t="s">
        <v>35</v>
      </c>
      <c r="Q7" s="321" t="s">
        <v>36</v>
      </c>
      <c r="R7" s="321" t="s">
        <v>37</v>
      </c>
      <c r="S7" s="321" t="s">
        <v>38</v>
      </c>
      <c r="T7" s="321" t="s">
        <v>39</v>
      </c>
      <c r="U7" s="321" t="s">
        <v>40</v>
      </c>
    </row>
    <row r="8" spans="1:21" ht="15.75" thickTop="1">
      <c r="A8" s="287"/>
      <c r="B8" s="287"/>
      <c r="C8" s="287"/>
      <c r="D8" s="258"/>
      <c r="E8" s="289"/>
      <c r="F8" s="259"/>
      <c r="G8" s="259"/>
      <c r="H8" s="259"/>
      <c r="I8" s="259"/>
      <c r="J8" s="258"/>
      <c r="K8" s="259"/>
      <c r="L8" s="259"/>
      <c r="M8" s="259"/>
      <c r="N8" s="260"/>
      <c r="O8" s="260"/>
      <c r="P8" s="260"/>
      <c r="Q8" s="260"/>
      <c r="R8" s="260"/>
      <c r="S8" s="258"/>
      <c r="T8" s="258"/>
      <c r="U8" s="258"/>
    </row>
    <row r="9" spans="1:21" ht="15">
      <c r="A9" s="288"/>
      <c r="B9" s="288"/>
      <c r="C9" s="288"/>
      <c r="D9" s="323"/>
      <c r="E9" s="290"/>
      <c r="F9" s="261"/>
      <c r="G9" s="261"/>
      <c r="H9" s="261"/>
      <c r="I9" s="291"/>
      <c r="J9" s="262"/>
      <c r="K9" s="261"/>
      <c r="L9" s="261"/>
      <c r="M9" s="261"/>
      <c r="N9" s="263"/>
      <c r="O9" s="263"/>
      <c r="P9" s="263"/>
      <c r="Q9" s="263"/>
      <c r="R9" s="263"/>
      <c r="S9" s="262"/>
      <c r="T9" s="262"/>
      <c r="U9" s="262"/>
    </row>
    <row r="10" spans="1:21" ht="15">
      <c r="A10" s="288"/>
      <c r="B10" s="288"/>
      <c r="C10" s="288"/>
      <c r="D10" s="262"/>
      <c r="E10" s="290"/>
      <c r="F10" s="261"/>
      <c r="G10" s="261"/>
      <c r="H10" s="261"/>
      <c r="I10" s="291"/>
      <c r="J10" s="262"/>
      <c r="K10" s="261"/>
      <c r="L10" s="261"/>
      <c r="M10" s="261"/>
      <c r="N10" s="324"/>
      <c r="O10" s="263"/>
      <c r="P10" s="263"/>
      <c r="Q10" s="263"/>
      <c r="R10" s="263"/>
      <c r="S10" s="262"/>
      <c r="T10" s="262"/>
      <c r="U10" s="262"/>
    </row>
    <row r="11" spans="1:21" ht="15">
      <c r="A11" s="288"/>
      <c r="B11" s="288"/>
      <c r="C11" s="288"/>
      <c r="D11" s="262"/>
      <c r="E11" s="290"/>
      <c r="F11" s="261"/>
      <c r="G11" s="261"/>
      <c r="H11" s="261"/>
      <c r="I11" s="291"/>
      <c r="J11" s="262"/>
      <c r="K11" s="261"/>
      <c r="L11" s="261"/>
      <c r="M11" s="261"/>
      <c r="N11" s="324"/>
      <c r="O11" s="263"/>
      <c r="P11" s="263"/>
      <c r="Q11" s="263"/>
      <c r="R11" s="263"/>
      <c r="S11" s="262"/>
      <c r="T11" s="262"/>
      <c r="U11" s="262"/>
    </row>
    <row r="12" spans="1:21" ht="15">
      <c r="A12" s="265"/>
      <c r="B12" s="265"/>
      <c r="C12" s="288"/>
      <c r="D12" s="262"/>
      <c r="E12" s="290"/>
      <c r="F12" s="261"/>
      <c r="G12" s="261"/>
      <c r="H12" s="261"/>
      <c r="I12" s="261"/>
      <c r="J12" s="262"/>
      <c r="K12" s="261"/>
      <c r="L12" s="261"/>
      <c r="M12" s="261"/>
      <c r="N12" s="263"/>
      <c r="O12" s="263"/>
      <c r="P12" s="263"/>
      <c r="Q12" s="263"/>
      <c r="R12" s="263"/>
      <c r="S12" s="262"/>
      <c r="T12" s="262"/>
      <c r="U12" s="262"/>
    </row>
    <row r="13" spans="1:21" ht="15">
      <c r="A13" s="265"/>
      <c r="B13" s="265"/>
      <c r="C13" s="265"/>
      <c r="D13" s="262"/>
      <c r="E13" s="264"/>
      <c r="F13" s="261"/>
      <c r="G13" s="261"/>
      <c r="H13" s="261"/>
      <c r="I13" s="261"/>
      <c r="J13" s="262"/>
      <c r="K13" s="261"/>
      <c r="L13" s="261"/>
      <c r="M13" s="261"/>
      <c r="N13" s="263"/>
      <c r="O13" s="263"/>
      <c r="P13" s="263"/>
      <c r="Q13" s="263"/>
      <c r="R13" s="263"/>
      <c r="S13" s="262"/>
      <c r="T13" s="262"/>
      <c r="U13" s="262"/>
    </row>
    <row r="14" spans="1:21" ht="15">
      <c r="A14" s="265"/>
      <c r="B14" s="265"/>
      <c r="C14" s="288"/>
      <c r="D14" s="262"/>
      <c r="E14" s="264"/>
      <c r="F14" s="261"/>
      <c r="G14" s="261"/>
      <c r="H14" s="261"/>
      <c r="I14" s="261"/>
      <c r="J14" s="262"/>
      <c r="K14" s="261"/>
      <c r="L14" s="261"/>
      <c r="M14" s="261"/>
      <c r="N14" s="263"/>
      <c r="O14" s="263"/>
      <c r="P14" s="263"/>
      <c r="Q14" s="263"/>
      <c r="R14" s="263"/>
      <c r="S14" s="262"/>
      <c r="T14" s="262"/>
      <c r="U14" s="262"/>
    </row>
    <row r="15" spans="1:21" ht="15">
      <c r="A15" s="265"/>
      <c r="B15" s="265"/>
      <c r="C15" s="265"/>
      <c r="D15" s="262"/>
      <c r="E15" s="264"/>
      <c r="F15" s="261"/>
      <c r="G15" s="261"/>
      <c r="H15" s="261"/>
      <c r="I15" s="261"/>
      <c r="J15" s="262"/>
      <c r="K15" s="261"/>
      <c r="L15" s="261"/>
      <c r="M15" s="261"/>
      <c r="N15" s="263"/>
      <c r="O15" s="263"/>
      <c r="P15" s="263"/>
      <c r="Q15" s="263"/>
      <c r="R15" s="263"/>
      <c r="S15" s="262"/>
      <c r="T15" s="262"/>
      <c r="U15" s="262"/>
    </row>
    <row r="16" spans="1:21" ht="15">
      <c r="A16" s="265"/>
      <c r="B16" s="265"/>
      <c r="C16" s="265"/>
      <c r="D16" s="262"/>
      <c r="E16" s="264"/>
      <c r="F16" s="261"/>
      <c r="G16" s="261"/>
      <c r="H16" s="261"/>
      <c r="I16" s="261"/>
      <c r="J16" s="262"/>
      <c r="K16" s="261"/>
      <c r="L16" s="261"/>
      <c r="M16" s="261"/>
      <c r="N16" s="263"/>
      <c r="O16" s="263"/>
      <c r="P16" s="263"/>
      <c r="Q16" s="263"/>
      <c r="R16" s="263"/>
      <c r="S16" s="262"/>
      <c r="T16" s="262"/>
      <c r="U16" s="262"/>
    </row>
    <row r="17" spans="1:21" ht="15">
      <c r="A17" s="265"/>
      <c r="B17" s="265"/>
      <c r="C17" s="265"/>
      <c r="D17" s="262"/>
      <c r="E17" s="264"/>
      <c r="F17" s="261"/>
      <c r="G17" s="261"/>
      <c r="H17" s="261"/>
      <c r="I17" s="261"/>
      <c r="J17" s="262"/>
      <c r="K17" s="261"/>
      <c r="L17" s="261"/>
      <c r="M17" s="261"/>
      <c r="N17" s="263"/>
      <c r="O17" s="263"/>
      <c r="P17" s="263"/>
      <c r="Q17" s="263"/>
      <c r="R17" s="263"/>
      <c r="S17" s="262"/>
      <c r="T17" s="262"/>
      <c r="U17" s="262"/>
    </row>
    <row r="18" spans="1:21" ht="15">
      <c r="A18" s="265"/>
      <c r="B18" s="265"/>
      <c r="C18" s="265"/>
      <c r="D18" s="262"/>
      <c r="E18" s="264"/>
      <c r="F18" s="261"/>
      <c r="G18" s="261"/>
      <c r="H18" s="261"/>
      <c r="I18" s="261"/>
      <c r="J18" s="262"/>
      <c r="K18" s="261"/>
      <c r="L18" s="261"/>
      <c r="M18" s="261"/>
      <c r="N18" s="263"/>
      <c r="O18" s="263"/>
      <c r="P18" s="263"/>
      <c r="Q18" s="263"/>
      <c r="R18" s="263"/>
      <c r="S18" s="262"/>
      <c r="T18" s="262"/>
      <c r="U18" s="262"/>
    </row>
    <row r="19" spans="1:21" ht="15">
      <c r="A19" s="265"/>
      <c r="B19" s="265"/>
      <c r="C19" s="265"/>
      <c r="D19" s="262"/>
      <c r="E19" s="264"/>
      <c r="F19" s="261"/>
      <c r="G19" s="261"/>
      <c r="H19" s="261"/>
      <c r="I19" s="261"/>
      <c r="J19" s="262"/>
      <c r="K19" s="261"/>
      <c r="L19" s="261"/>
      <c r="M19" s="261"/>
      <c r="N19" s="263"/>
      <c r="O19" s="263"/>
      <c r="P19" s="263"/>
      <c r="Q19" s="263"/>
      <c r="R19" s="263"/>
      <c r="S19" s="262"/>
      <c r="T19" s="262"/>
      <c r="U19" s="262"/>
    </row>
    <row r="20" spans="1:21" ht="15">
      <c r="A20" s="265"/>
      <c r="B20" s="265"/>
      <c r="C20" s="265"/>
      <c r="D20" s="262"/>
      <c r="E20" s="264"/>
      <c r="F20" s="261"/>
      <c r="G20" s="261"/>
      <c r="H20" s="261"/>
      <c r="I20" s="261"/>
      <c r="J20" s="262"/>
      <c r="K20" s="261"/>
      <c r="L20" s="261"/>
      <c r="M20" s="261"/>
      <c r="N20" s="263"/>
      <c r="O20" s="263"/>
      <c r="P20" s="263"/>
      <c r="Q20" s="263"/>
      <c r="R20" s="263"/>
      <c r="S20" s="262"/>
      <c r="T20" s="262"/>
      <c r="U20" s="262"/>
    </row>
    <row r="21" spans="1:21" ht="15">
      <c r="A21" s="265"/>
      <c r="B21" s="265"/>
      <c r="C21" s="265"/>
      <c r="D21" s="262"/>
      <c r="E21" s="264"/>
      <c r="F21" s="261"/>
      <c r="G21" s="261"/>
      <c r="H21" s="261"/>
      <c r="I21" s="261"/>
      <c r="J21" s="262"/>
      <c r="K21" s="261"/>
      <c r="L21" s="261"/>
      <c r="M21" s="261"/>
      <c r="N21" s="263"/>
      <c r="O21" s="263"/>
      <c r="P21" s="263"/>
      <c r="Q21" s="263"/>
      <c r="R21" s="263"/>
      <c r="S21" s="262"/>
      <c r="T21" s="262"/>
      <c r="U21" s="262"/>
    </row>
    <row r="22" spans="1:21" ht="15">
      <c r="A22" s="265"/>
      <c r="B22" s="265"/>
      <c r="C22" s="265"/>
      <c r="D22" s="262"/>
      <c r="E22" s="264"/>
      <c r="F22" s="261"/>
      <c r="G22" s="261"/>
      <c r="H22" s="261"/>
      <c r="I22" s="261"/>
      <c r="J22" s="262"/>
      <c r="K22" s="261"/>
      <c r="L22" s="261"/>
      <c r="M22" s="261"/>
      <c r="N22" s="263"/>
      <c r="O22" s="263"/>
      <c r="P22" s="263"/>
      <c r="Q22" s="263"/>
      <c r="R22" s="263"/>
      <c r="S22" s="262"/>
      <c r="T22" s="262"/>
      <c r="U22" s="262"/>
    </row>
    <row r="23" spans="1:21" ht="15">
      <c r="A23" s="265"/>
      <c r="B23" s="265"/>
      <c r="C23" s="265"/>
      <c r="D23" s="262"/>
      <c r="E23" s="264"/>
      <c r="F23" s="261"/>
      <c r="G23" s="261"/>
      <c r="H23" s="261"/>
      <c r="I23" s="261"/>
      <c r="J23" s="262"/>
      <c r="K23" s="261"/>
      <c r="L23" s="261"/>
      <c r="M23" s="261"/>
      <c r="N23" s="263"/>
      <c r="O23" s="263"/>
      <c r="P23" s="263"/>
      <c r="Q23" s="263"/>
      <c r="R23" s="263"/>
      <c r="S23" s="262"/>
      <c r="T23" s="262"/>
      <c r="U23" s="262"/>
    </row>
    <row r="24" spans="1:21" ht="15">
      <c r="A24" s="265"/>
      <c r="B24" s="265"/>
      <c r="C24" s="265"/>
      <c r="D24" s="262"/>
      <c r="E24" s="264"/>
      <c r="F24" s="261"/>
      <c r="G24" s="261"/>
      <c r="H24" s="261"/>
      <c r="I24" s="261"/>
      <c r="J24" s="262"/>
      <c r="K24" s="261"/>
      <c r="L24" s="261"/>
      <c r="M24" s="261"/>
      <c r="N24" s="263"/>
      <c r="O24" s="263"/>
      <c r="P24" s="263"/>
      <c r="Q24" s="263"/>
      <c r="R24" s="263"/>
      <c r="S24" s="262"/>
      <c r="T24" s="262"/>
      <c r="U24" s="262"/>
    </row>
    <row r="25" spans="1:21" ht="15">
      <c r="A25" s="265"/>
      <c r="B25" s="265"/>
      <c r="C25" s="265"/>
      <c r="D25" s="262"/>
      <c r="E25" s="264"/>
      <c r="F25" s="261"/>
      <c r="G25" s="261"/>
      <c r="H25" s="261"/>
      <c r="I25" s="261"/>
      <c r="J25" s="262"/>
      <c r="K25" s="261"/>
      <c r="L25" s="261"/>
      <c r="M25" s="261"/>
      <c r="N25" s="263"/>
      <c r="O25" s="263"/>
      <c r="P25" s="263"/>
      <c r="Q25" s="263"/>
      <c r="R25" s="263"/>
      <c r="S25" s="262"/>
      <c r="T25" s="262"/>
      <c r="U25" s="262"/>
    </row>
    <row r="26" spans="1:21" ht="15">
      <c r="A26" s="265"/>
      <c r="B26" s="265"/>
      <c r="C26" s="265"/>
      <c r="D26" s="262"/>
      <c r="E26" s="264"/>
      <c r="F26" s="261"/>
      <c r="G26" s="261"/>
      <c r="H26" s="261"/>
      <c r="I26" s="261"/>
      <c r="J26" s="262"/>
      <c r="K26" s="261"/>
      <c r="L26" s="261"/>
      <c r="M26" s="261"/>
      <c r="N26" s="263"/>
      <c r="O26" s="263"/>
      <c r="P26" s="263"/>
      <c r="Q26" s="263"/>
      <c r="R26" s="263"/>
      <c r="S26" s="262"/>
      <c r="T26" s="262"/>
      <c r="U26" s="262"/>
    </row>
    <row r="27" spans="1:21" ht="15">
      <c r="A27" s="265"/>
      <c r="B27" s="265"/>
      <c r="C27" s="265"/>
      <c r="D27" s="262"/>
      <c r="E27" s="264"/>
      <c r="F27" s="291"/>
      <c r="G27" s="261"/>
      <c r="H27" s="261"/>
      <c r="I27" s="261"/>
      <c r="J27" s="262"/>
      <c r="K27" s="261"/>
      <c r="L27" s="261"/>
      <c r="M27" s="261"/>
      <c r="N27" s="263"/>
      <c r="O27" s="263"/>
      <c r="P27" s="263"/>
      <c r="Q27" s="263"/>
      <c r="R27" s="263"/>
      <c r="S27" s="262"/>
      <c r="T27" s="262"/>
      <c r="U27" s="262"/>
    </row>
    <row r="28" spans="1:21" ht="15">
      <c r="A28" s="265"/>
      <c r="B28" s="265"/>
      <c r="C28" s="265"/>
      <c r="D28" s="262"/>
      <c r="E28" s="264"/>
      <c r="F28" s="291"/>
      <c r="G28" s="261"/>
      <c r="H28" s="261"/>
      <c r="I28" s="261"/>
      <c r="J28" s="262"/>
      <c r="K28" s="261"/>
      <c r="L28" s="261"/>
      <c r="M28" s="261"/>
      <c r="N28" s="263"/>
      <c r="O28" s="263"/>
      <c r="P28" s="263"/>
      <c r="Q28" s="263"/>
      <c r="R28" s="263"/>
      <c r="S28" s="262"/>
      <c r="T28" s="262"/>
      <c r="U28" s="262"/>
    </row>
    <row r="29" spans="1:21" ht="15">
      <c r="A29" s="265"/>
      <c r="B29" s="265"/>
      <c r="C29" s="265"/>
      <c r="D29" s="262"/>
      <c r="E29" s="264"/>
      <c r="F29" s="291"/>
      <c r="G29" s="261"/>
      <c r="H29" s="261"/>
      <c r="I29" s="261"/>
      <c r="J29" s="262"/>
      <c r="K29" s="261"/>
      <c r="L29" s="261"/>
      <c r="M29" s="261"/>
      <c r="N29" s="263"/>
      <c r="O29" s="263"/>
      <c r="P29" s="263"/>
      <c r="Q29" s="263"/>
      <c r="R29" s="263"/>
      <c r="S29" s="262"/>
      <c r="T29" s="262"/>
      <c r="U29" s="262"/>
    </row>
    <row r="30" spans="1:21" ht="15">
      <c r="A30" s="265"/>
      <c r="B30" s="265"/>
      <c r="C30" s="265"/>
      <c r="D30" s="262"/>
      <c r="E30" s="264"/>
      <c r="F30" s="291"/>
      <c r="G30" s="261"/>
      <c r="H30" s="261"/>
      <c r="I30" s="261"/>
      <c r="J30" s="262"/>
      <c r="K30" s="261"/>
      <c r="L30" s="261"/>
      <c r="M30" s="261"/>
      <c r="N30" s="263"/>
      <c r="O30" s="263"/>
      <c r="P30" s="263"/>
      <c r="Q30" s="263"/>
      <c r="R30" s="263"/>
      <c r="S30" s="262"/>
      <c r="T30" s="262"/>
      <c r="U30" s="262"/>
    </row>
    <row r="31" spans="1:21" ht="15">
      <c r="A31" s="265"/>
      <c r="B31" s="265"/>
      <c r="C31" s="265"/>
      <c r="D31" s="262"/>
      <c r="E31" s="264"/>
      <c r="F31" s="291"/>
      <c r="G31" s="261"/>
      <c r="H31" s="261"/>
      <c r="I31" s="261"/>
      <c r="J31" s="262"/>
      <c r="K31" s="261"/>
      <c r="L31" s="261"/>
      <c r="M31" s="261"/>
      <c r="N31" s="263"/>
      <c r="O31" s="263"/>
      <c r="P31" s="263"/>
      <c r="Q31" s="263"/>
      <c r="R31" s="263"/>
      <c r="S31" s="262"/>
      <c r="T31" s="262"/>
      <c r="U31" s="262"/>
    </row>
    <row r="32" spans="1:21" ht="15">
      <c r="A32" s="265"/>
      <c r="B32" s="265"/>
      <c r="C32" s="265"/>
      <c r="D32" s="262"/>
      <c r="E32" s="264"/>
      <c r="F32" s="261"/>
      <c r="G32" s="261"/>
      <c r="H32" s="261"/>
      <c r="I32" s="261"/>
      <c r="J32" s="262"/>
      <c r="K32" s="261"/>
      <c r="L32" s="261"/>
      <c r="M32" s="261"/>
      <c r="N32" s="263"/>
      <c r="O32" s="263"/>
      <c r="P32" s="263"/>
      <c r="Q32" s="263"/>
      <c r="R32" s="263"/>
      <c r="S32" s="262"/>
      <c r="T32" s="262"/>
      <c r="U32" s="262"/>
    </row>
    <row r="33" spans="1:21" ht="15">
      <c r="A33" s="265"/>
      <c r="B33" s="265"/>
      <c r="C33" s="265"/>
      <c r="D33" s="262"/>
      <c r="E33" s="264"/>
      <c r="F33" s="261"/>
      <c r="G33" s="261"/>
      <c r="H33" s="261"/>
      <c r="I33" s="261"/>
      <c r="J33" s="262"/>
      <c r="K33" s="261"/>
      <c r="L33" s="261"/>
      <c r="M33" s="261"/>
      <c r="N33" s="263"/>
      <c r="O33" s="263"/>
      <c r="P33" s="263"/>
      <c r="Q33" s="263"/>
      <c r="R33" s="263"/>
      <c r="S33" s="262"/>
      <c r="T33" s="262"/>
      <c r="U33" s="262"/>
    </row>
    <row r="34" spans="1:21" ht="15">
      <c r="A34" s="265"/>
      <c r="B34" s="265"/>
      <c r="C34" s="265"/>
      <c r="D34" s="262"/>
      <c r="E34" s="264"/>
      <c r="F34" s="261"/>
      <c r="G34" s="261"/>
      <c r="H34" s="261"/>
      <c r="I34" s="261"/>
      <c r="J34" s="262"/>
      <c r="K34" s="261"/>
      <c r="L34" s="261"/>
      <c r="M34" s="261"/>
      <c r="N34" s="263"/>
      <c r="O34" s="263"/>
      <c r="P34" s="263"/>
      <c r="Q34" s="263"/>
      <c r="R34" s="263"/>
      <c r="S34" s="262"/>
      <c r="T34" s="262"/>
      <c r="U34" s="262"/>
    </row>
    <row r="35" spans="1:21" ht="15">
      <c r="A35" s="265"/>
      <c r="B35" s="265"/>
      <c r="C35" s="265"/>
      <c r="D35" s="262"/>
      <c r="E35" s="264"/>
      <c r="F35" s="261"/>
      <c r="G35" s="261"/>
      <c r="H35" s="261"/>
      <c r="I35" s="261"/>
      <c r="J35" s="262"/>
      <c r="K35" s="261"/>
      <c r="L35" s="261"/>
      <c r="M35" s="261"/>
      <c r="N35" s="263"/>
      <c r="O35" s="263"/>
      <c r="P35" s="263"/>
      <c r="Q35" s="263"/>
      <c r="R35" s="263"/>
      <c r="S35" s="262"/>
      <c r="T35" s="262"/>
      <c r="U35" s="262"/>
    </row>
    <row r="36" spans="1:21" ht="15">
      <c r="A36" s="265"/>
      <c r="B36" s="265"/>
      <c r="C36" s="265"/>
      <c r="D36" s="262"/>
      <c r="E36" s="264"/>
      <c r="F36" s="261"/>
      <c r="G36" s="261"/>
      <c r="H36" s="261"/>
      <c r="I36" s="261"/>
      <c r="J36" s="262"/>
      <c r="K36" s="261"/>
      <c r="L36" s="261"/>
      <c r="M36" s="261"/>
      <c r="N36" s="263"/>
      <c r="O36" s="263"/>
      <c r="P36" s="263"/>
      <c r="Q36" s="263"/>
      <c r="R36" s="263"/>
      <c r="S36" s="262"/>
      <c r="T36" s="262"/>
      <c r="U36" s="262"/>
    </row>
    <row r="37" spans="1:21" ht="15">
      <c r="A37" s="265"/>
      <c r="B37" s="265"/>
      <c r="C37" s="265"/>
      <c r="D37" s="262"/>
      <c r="E37" s="264"/>
      <c r="F37" s="261"/>
      <c r="G37" s="261"/>
      <c r="H37" s="261"/>
      <c r="I37" s="261"/>
      <c r="J37" s="262"/>
      <c r="K37" s="261"/>
      <c r="L37" s="261"/>
      <c r="M37" s="261"/>
      <c r="N37" s="263"/>
      <c r="O37" s="263"/>
      <c r="P37" s="263"/>
      <c r="Q37" s="263"/>
      <c r="R37" s="263"/>
      <c r="S37" s="262"/>
      <c r="T37" s="262"/>
      <c r="U37" s="262"/>
    </row>
    <row r="38" spans="1:21" ht="15">
      <c r="A38" s="265"/>
      <c r="B38" s="265"/>
      <c r="C38" s="265"/>
      <c r="D38" s="262"/>
      <c r="E38" s="264"/>
      <c r="F38" s="261"/>
      <c r="G38" s="261"/>
      <c r="H38" s="261"/>
      <c r="I38" s="261"/>
      <c r="J38" s="262"/>
      <c r="K38" s="261"/>
      <c r="L38" s="261"/>
      <c r="M38" s="261"/>
      <c r="N38" s="263"/>
      <c r="O38" s="263"/>
      <c r="P38" s="263"/>
      <c r="Q38" s="263"/>
      <c r="R38" s="263"/>
      <c r="S38" s="262"/>
      <c r="T38" s="262"/>
      <c r="U38" s="262"/>
    </row>
    <row r="39" spans="1:21" ht="15">
      <c r="A39" s="265"/>
      <c r="B39" s="265"/>
      <c r="C39" s="265"/>
      <c r="D39" s="262"/>
      <c r="E39" s="264"/>
      <c r="F39" s="261"/>
      <c r="G39" s="261"/>
      <c r="H39" s="261"/>
      <c r="I39" s="261"/>
      <c r="J39" s="262"/>
      <c r="K39" s="261"/>
      <c r="L39" s="261"/>
      <c r="M39" s="261"/>
      <c r="N39" s="263"/>
      <c r="O39" s="263"/>
      <c r="P39" s="263"/>
      <c r="Q39" s="263"/>
      <c r="R39" s="263"/>
      <c r="S39" s="262"/>
      <c r="T39" s="262"/>
      <c r="U39" s="262"/>
    </row>
    <row r="40" spans="1:21" ht="15">
      <c r="A40" s="265"/>
      <c r="B40" s="265"/>
      <c r="C40" s="265"/>
      <c r="D40" s="262"/>
      <c r="E40" s="264"/>
      <c r="F40" s="261"/>
      <c r="G40" s="261"/>
      <c r="H40" s="261"/>
      <c r="I40" s="261"/>
      <c r="J40" s="262"/>
      <c r="K40" s="261"/>
      <c r="L40" s="261"/>
      <c r="M40" s="261"/>
      <c r="N40" s="263"/>
      <c r="O40" s="263"/>
      <c r="P40" s="263"/>
      <c r="Q40" s="263"/>
      <c r="R40" s="263"/>
      <c r="S40" s="262"/>
      <c r="T40" s="262"/>
      <c r="U40" s="262"/>
    </row>
    <row r="41" spans="1:21" ht="15">
      <c r="A41" s="265"/>
      <c r="B41" s="265"/>
      <c r="C41" s="265"/>
      <c r="D41" s="262"/>
      <c r="E41" s="264"/>
      <c r="F41" s="261"/>
      <c r="G41" s="261"/>
      <c r="H41" s="261"/>
      <c r="I41" s="261"/>
      <c r="J41" s="262"/>
      <c r="K41" s="261"/>
      <c r="L41" s="261"/>
      <c r="M41" s="261"/>
      <c r="N41" s="263"/>
      <c r="O41" s="263"/>
      <c r="P41" s="263"/>
      <c r="Q41" s="263"/>
      <c r="R41" s="263"/>
      <c r="S41" s="262"/>
      <c r="T41" s="262"/>
      <c r="U41" s="262"/>
    </row>
    <row r="42" spans="1:21" ht="15">
      <c r="A42" s="265"/>
      <c r="B42" s="265"/>
      <c r="C42" s="265"/>
      <c r="D42" s="262"/>
      <c r="E42" s="264"/>
      <c r="F42" s="261"/>
      <c r="G42" s="261"/>
      <c r="H42" s="261"/>
      <c r="I42" s="261"/>
      <c r="J42" s="262"/>
      <c r="K42" s="261"/>
      <c r="L42" s="261"/>
      <c r="M42" s="261"/>
      <c r="N42" s="263"/>
      <c r="O42" s="263"/>
      <c r="P42" s="263"/>
      <c r="Q42" s="263"/>
      <c r="R42" s="263"/>
      <c r="S42" s="262"/>
      <c r="T42" s="262"/>
      <c r="U42" s="262"/>
    </row>
    <row r="43" spans="1:21" ht="15">
      <c r="A43" s="265"/>
      <c r="B43" s="265"/>
      <c r="C43" s="265"/>
      <c r="D43" s="262"/>
      <c r="E43" s="264"/>
      <c r="F43" s="261"/>
      <c r="G43" s="261"/>
      <c r="H43" s="261"/>
      <c r="I43" s="261"/>
      <c r="J43" s="262"/>
      <c r="K43" s="261"/>
      <c r="L43" s="261"/>
      <c r="M43" s="261"/>
      <c r="N43" s="263"/>
      <c r="O43" s="263"/>
      <c r="P43" s="263"/>
      <c r="Q43" s="263"/>
      <c r="R43" s="263"/>
      <c r="S43" s="262"/>
      <c r="T43" s="262"/>
      <c r="U43" s="262"/>
    </row>
    <row r="44" spans="1:21" ht="15">
      <c r="A44" s="265"/>
      <c r="B44" s="265"/>
      <c r="C44" s="265"/>
      <c r="D44" s="262"/>
      <c r="E44" s="264"/>
      <c r="F44" s="261"/>
      <c r="G44" s="261"/>
      <c r="H44" s="261"/>
      <c r="I44" s="261"/>
      <c r="J44" s="262"/>
      <c r="K44" s="261"/>
      <c r="L44" s="261"/>
      <c r="M44" s="261"/>
      <c r="N44" s="263"/>
      <c r="O44" s="263"/>
      <c r="P44" s="263"/>
      <c r="Q44" s="263"/>
      <c r="R44" s="263"/>
      <c r="S44" s="262"/>
      <c r="T44" s="262"/>
      <c r="U44" s="2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landscape" r:id="rId2"/>
  <headerFooter>
    <oddHeader>&amp;CFormula&amp;RHand dishwashing detergents
Generation 7</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R68"/>
  <sheetViews>
    <sheetView topLeftCell="D1" zoomScale="70" zoomScaleNormal="70" zoomScalePageLayoutView="76" workbookViewId="0">
      <selection activeCell="H4" sqref="H4"/>
    </sheetView>
  </sheetViews>
  <sheetFormatPr defaultColWidth="9.140625" defaultRowHeight="12.75"/>
  <cols>
    <col min="1" max="1" width="8.5703125" customWidth="1"/>
    <col min="2" max="3" width="38.140625" customWidth="1"/>
    <col min="4" max="4" width="34.42578125" customWidth="1"/>
    <col min="5" max="5" width="12.42578125" customWidth="1"/>
    <col min="6" max="6" width="16.42578125" customWidth="1"/>
    <col min="7" max="7" width="7.85546875" customWidth="1"/>
    <col min="8" max="8" width="11.5703125" customWidth="1"/>
    <col min="9" max="9" width="18" customWidth="1"/>
    <col min="10" max="10" width="15.5703125" customWidth="1"/>
    <col min="11" max="11" width="15" customWidth="1"/>
    <col min="12" max="15" width="17.42578125" customWidth="1"/>
    <col min="16" max="16" width="13.5703125" customWidth="1"/>
    <col min="17" max="17" width="16.42578125" customWidth="1"/>
  </cols>
  <sheetData>
    <row r="1" spans="1:18" ht="27.75" customHeight="1">
      <c r="A1" s="302" t="s">
        <v>41</v>
      </c>
      <c r="B1" s="302"/>
      <c r="C1" s="302"/>
      <c r="D1" s="302"/>
      <c r="E1" s="302"/>
      <c r="F1" s="302"/>
      <c r="G1" s="302"/>
      <c r="H1" s="302"/>
      <c r="I1" s="302"/>
      <c r="J1" s="20"/>
      <c r="K1" s="20"/>
      <c r="L1" s="20"/>
      <c r="M1" s="20"/>
      <c r="N1" s="20"/>
      <c r="O1" s="20"/>
      <c r="P1" s="20"/>
      <c r="Q1" s="20"/>
      <c r="R1" s="14"/>
    </row>
    <row r="2" spans="1:18">
      <c r="A2" s="20"/>
      <c r="B2" s="21" t="s">
        <v>14</v>
      </c>
      <c r="C2" s="255">
        <f>Formula!B1</f>
        <v>0</v>
      </c>
      <c r="D2" s="20"/>
      <c r="E2" s="20"/>
      <c r="F2" s="20"/>
      <c r="G2" s="20"/>
      <c r="H2" s="20"/>
      <c r="I2" s="20"/>
      <c r="J2" s="20"/>
      <c r="K2" s="20"/>
      <c r="L2" s="20"/>
      <c r="M2" s="20"/>
      <c r="N2" s="20"/>
      <c r="O2" s="20"/>
      <c r="P2" s="20"/>
      <c r="Q2" s="20"/>
      <c r="R2" s="14"/>
    </row>
    <row r="3" spans="1:18">
      <c r="A3" s="20"/>
      <c r="B3" s="21" t="s">
        <v>15</v>
      </c>
      <c r="C3" s="255">
        <f>Formula!B2</f>
        <v>0</v>
      </c>
      <c r="D3" s="73" t="s">
        <v>42</v>
      </c>
      <c r="E3" s="23">
        <f>Formula!B5</f>
        <v>0</v>
      </c>
      <c r="F3" s="14"/>
      <c r="G3" s="14"/>
      <c r="H3" s="18"/>
      <c r="I3" s="20"/>
      <c r="J3" s="20"/>
      <c r="K3" s="20"/>
      <c r="L3" s="20"/>
      <c r="M3" s="20"/>
      <c r="N3" s="20"/>
      <c r="O3" s="20"/>
      <c r="P3" s="14"/>
      <c r="Q3" s="20"/>
      <c r="R3" s="14"/>
    </row>
    <row r="4" spans="1:18" ht="25.5">
      <c r="A4" s="14" t="s">
        <v>43</v>
      </c>
      <c r="B4" s="18" t="s">
        <v>44</v>
      </c>
      <c r="C4" s="18" t="s">
        <v>22</v>
      </c>
      <c r="D4" s="18" t="s">
        <v>45</v>
      </c>
      <c r="E4" s="18" t="s">
        <v>46</v>
      </c>
      <c r="F4" s="18" t="s">
        <v>47</v>
      </c>
      <c r="G4" s="14" t="s">
        <v>48</v>
      </c>
      <c r="H4" s="24" t="s">
        <v>49</v>
      </c>
      <c r="I4" s="25" t="s">
        <v>50</v>
      </c>
      <c r="J4" s="25" t="s">
        <v>51</v>
      </c>
      <c r="K4" s="25" t="s">
        <v>52</v>
      </c>
      <c r="L4" s="25" t="s">
        <v>53</v>
      </c>
      <c r="M4" s="24" t="s">
        <v>54</v>
      </c>
      <c r="N4" s="24" t="s">
        <v>55</v>
      </c>
      <c r="O4" s="24" t="s">
        <v>56</v>
      </c>
      <c r="P4" s="24" t="s">
        <v>57</v>
      </c>
      <c r="Q4" s="24" t="s">
        <v>58</v>
      </c>
      <c r="R4" s="14"/>
    </row>
    <row r="5" spans="1:18">
      <c r="A5" s="270" t="str">
        <f>IF(Formula!I8=0,"",Formula!I8)</f>
        <v/>
      </c>
      <c r="B5" s="271" t="str">
        <f>IF(C5="","",IF(A5="",NonDID,IFERROR(VLOOKUP(A5,'DID-list 2023'!$A$5:$K$350,2,0),Invalid)))</f>
        <v/>
      </c>
      <c r="C5" s="271" t="str">
        <f>IF(Formula!C8=0,"",Formula!C8)</f>
        <v/>
      </c>
      <c r="D5" s="271" t="str">
        <f>IF(Formula!E8=0,"",Formula!E8)</f>
        <v/>
      </c>
      <c r="E5" s="268" t="str">
        <f>IFERROR(VLOOKUP($A5,'DID-list 2023'!$A$7:$K$350,8,0),"")</f>
        <v/>
      </c>
      <c r="F5" s="268" t="str">
        <f>IFERROR(VLOOKUP($A5,'DID-list 2023'!$A$7:$K$350,5,0),"")</f>
        <v/>
      </c>
      <c r="G5" s="268" t="str">
        <f>IFERROR(VLOOKUP($A5,'DID-list 2023'!$A$7:$K$350,9,0),"")</f>
        <v/>
      </c>
      <c r="H5" s="272" t="str">
        <f>IF(Formula!D8*(Formula!F8/100)=0,"",Formula!D8*(Formula!F8/100))</f>
        <v/>
      </c>
      <c r="I5" s="272" t="str">
        <f>IF(H5="","",$H5*$E$3/100)</f>
        <v/>
      </c>
      <c r="J5" s="269" t="str">
        <f>IFERROR(IF(VLOOKUP($A5,'DID-list 2023'!$A$7:$K$350,10,0)="R",0,$I5)*OR(IF(VLOOKUP($A5,'DID-list 2023'!$A$7:$K$350,10,0)="NA",0,$I5)),$I5)</f>
        <v/>
      </c>
      <c r="K5" s="269" t="str">
        <f>IFERROR(IF(VLOOKUP($A5,'DID-list 2023'!$A$7:$K$350,11,0)="Y",0,$I5)*OR(IF(VLOOKUP($A5,'DID-list 2023'!$A$7:$K$350,11,0)="NA",0,$I5)),$I5)</f>
        <v/>
      </c>
      <c r="L5" s="270" t="str">
        <f>IFERROR($I5*$G5*1000/$E5,"")</f>
        <v/>
      </c>
      <c r="M5" s="270" t="str">
        <f>IF(I5="","",IF(I5*Formula!L8=0,"",I5*Formula!L8))</f>
        <v/>
      </c>
      <c r="N5" s="270" t="str">
        <f>IF(I5="","",IF(I5*Formula!M8=0,"",I5*Formula!M8))</f>
        <v/>
      </c>
      <c r="O5" s="270" t="str">
        <f>IF(I5="","",IF(I5*Formula!N8=0,"",I5*Formula!N8))</f>
        <v/>
      </c>
      <c r="P5" s="270" t="str">
        <f>IF(I5="","",IF(I5*Formula!O8=0,"",I5*Formula!O8))</f>
        <v/>
      </c>
      <c r="Q5" s="270" t="str">
        <f>IF(I5="","",IF(I5*Formula!P8=0,"",I5*Formula!P8))</f>
        <v/>
      </c>
      <c r="R5" s="14"/>
    </row>
    <row r="6" spans="1:18">
      <c r="A6" s="270" t="str">
        <f>IF(Formula!I9=0,"",Formula!I9)</f>
        <v/>
      </c>
      <c r="B6" s="271" t="str">
        <f>IF(C6="","",IF(A6="",NonDID,IFERROR(VLOOKUP(A6,'DID-list 2023'!$A$5:$K$350,2,0),Invalid)))</f>
        <v/>
      </c>
      <c r="C6" s="271" t="str">
        <f>IF(Formula!C9=0,"",Formula!C9)</f>
        <v/>
      </c>
      <c r="D6" s="271" t="str">
        <f>IF(Formula!E9=0,"",Formula!E9)</f>
        <v/>
      </c>
      <c r="E6" s="268" t="str">
        <f>IFERROR(VLOOKUP($A6,'DID-list 2023'!$A$7:$K$350,8,0),"")</f>
        <v/>
      </c>
      <c r="F6" s="268" t="str">
        <f>IFERROR(VLOOKUP($A6,'DID-list 2023'!$A$7:$K$350,5,0),"")</f>
        <v/>
      </c>
      <c r="G6" s="268" t="str">
        <f>IFERROR(VLOOKUP($A6,'DID-list 2023'!$A$7:$K$350,9,0),"")</f>
        <v/>
      </c>
      <c r="H6" s="272" t="str">
        <f>IF(Formula!D9*(Formula!F9/100)=0,"",Formula!D9*(Formula!F9/100))</f>
        <v/>
      </c>
      <c r="I6" s="272" t="str">
        <f t="shared" ref="I6:I41" si="0">IF(H6="","",$H6*$E$3/100)</f>
        <v/>
      </c>
      <c r="J6" s="269" t="str">
        <f>IFERROR(IF(VLOOKUP($A6,'DID-list 2023'!$A$7:$K$350,10,0)="R",0,$I6)*OR(IF(VLOOKUP($A6,'DID-list 2023'!$A$7:$K$350,10,0)="NA",0,$I6)),$I6)</f>
        <v/>
      </c>
      <c r="K6" s="269" t="str">
        <f>IFERROR(IF(VLOOKUP($A6,'DID-list 2023'!$A$7:$K$350,11,0)="Y",0,$I6)*OR(IF(VLOOKUP($A6,'DID-list 2023'!$A$7:$K$350,11,0)="NA",0,$I6)),$I6)</f>
        <v/>
      </c>
      <c r="L6" s="270" t="str">
        <f t="shared" ref="L6:L41" si="1">IFERROR($I6*$G6*1000/$E6,"")</f>
        <v/>
      </c>
      <c r="M6" s="270" t="str">
        <f>IF(I6="","",IF(I6*Formula!L9=0,"",I6*Formula!L9))</f>
        <v/>
      </c>
      <c r="N6" s="270" t="str">
        <f>IF(I6="","",IF(I6*Formula!M9=0,"",I6*Formula!M9))</f>
        <v/>
      </c>
      <c r="O6" s="270" t="str">
        <f>IF(I6="","",IF(I6*Formula!N9=0,"",I6*Formula!N9))</f>
        <v/>
      </c>
      <c r="P6" s="270" t="str">
        <f>IF(I6="","",IF(I6*Formula!O9=0,"",I6*Formula!O9))</f>
        <v/>
      </c>
      <c r="Q6" s="270" t="str">
        <f>IF(I6="","",IF(I6*Formula!P9=0,"",I6*Formula!P9))</f>
        <v/>
      </c>
      <c r="R6" s="14"/>
    </row>
    <row r="7" spans="1:18">
      <c r="A7" s="270" t="str">
        <f>IF(Formula!I10=0,"",Formula!I10)</f>
        <v/>
      </c>
      <c r="B7" s="271" t="str">
        <f>IF(C7="","",IF(A7="",NonDID,IFERROR(VLOOKUP(A7,'DID-list 2023'!$A$5:$K$350,2,0),Invalid)))</f>
        <v/>
      </c>
      <c r="C7" s="271" t="str">
        <f>IF(Formula!C10=0,"",Formula!C10)</f>
        <v/>
      </c>
      <c r="D7" s="271" t="str">
        <f>IF(Formula!E10=0,"",Formula!E10)</f>
        <v/>
      </c>
      <c r="E7" s="268" t="str">
        <f>IFERROR(VLOOKUP($A7,'DID-list 2023'!$A$7:$K$350,8,0),"")</f>
        <v/>
      </c>
      <c r="F7" s="268" t="str">
        <f>IFERROR(VLOOKUP($A7,'DID-list 2023'!$A$7:$K$350,5,0),"")</f>
        <v/>
      </c>
      <c r="G7" s="268" t="str">
        <f>IFERROR(VLOOKUP($A7,'DID-list 2023'!$A$7:$K$350,9,0),"")</f>
        <v/>
      </c>
      <c r="H7" s="272" t="str">
        <f>IF(Formula!D10*(Formula!F10/100)=0,"",Formula!D10*(Formula!F10/100))</f>
        <v/>
      </c>
      <c r="I7" s="272" t="str">
        <f t="shared" si="0"/>
        <v/>
      </c>
      <c r="J7" s="269" t="str">
        <f>IFERROR(IF(VLOOKUP($A7,'DID-list 2023'!$A$7:$K$350,10,0)="R",0,$I7)*OR(IF(VLOOKUP($A7,'DID-list 2023'!$A$7:$K$350,10,0)="NA",0,$I7)),$I7)</f>
        <v/>
      </c>
      <c r="K7" s="269" t="str">
        <f>IFERROR(IF(VLOOKUP($A7,'DID-list 2023'!$A$7:$K$350,11,0)="Y",0,$I7)*OR(IF(VLOOKUP($A7,'DID-list 2023'!$A$7:$K$350,11,0)="NA",0,$I7)),$I7)</f>
        <v/>
      </c>
      <c r="L7" s="270" t="str">
        <f t="shared" si="1"/>
        <v/>
      </c>
      <c r="M7" s="270" t="str">
        <f>IF(I7="","",IF(I7*Formula!L10=0,"",I7*Formula!L10))</f>
        <v/>
      </c>
      <c r="N7" s="270" t="str">
        <f>IF(I7="","",IF(I7*Formula!M10=0,"",I7*Formula!M10))</f>
        <v/>
      </c>
      <c r="O7" s="270" t="str">
        <f>IF(I7="","",IF(I7*Formula!N10=0,"",I7*Formula!N10))</f>
        <v/>
      </c>
      <c r="P7" s="270" t="str">
        <f>IF(I7="","",IF(I7*Formula!O10=0,"",I7*Formula!O10))</f>
        <v/>
      </c>
      <c r="Q7" s="270" t="str">
        <f>IF(I7="","",IF(I7*Formula!P10=0,"",I7*Formula!P10))</f>
        <v/>
      </c>
      <c r="R7" s="14"/>
    </row>
    <row r="8" spans="1:18">
      <c r="A8" s="270" t="str">
        <f>IF(Formula!I11=0,"",Formula!I11)</f>
        <v/>
      </c>
      <c r="B8" s="271" t="str">
        <f>IF(C8="","",IF(A8="",NonDID,IFERROR(VLOOKUP(A8,'DID-list 2023'!$A$5:$K$350,2,0),Invalid)))</f>
        <v/>
      </c>
      <c r="C8" s="271" t="str">
        <f>IF(Formula!C11=0,"",Formula!C11)</f>
        <v/>
      </c>
      <c r="D8" s="271" t="str">
        <f>IF(Formula!E11=0,"",Formula!E11)</f>
        <v/>
      </c>
      <c r="E8" s="268" t="str">
        <f>IFERROR(VLOOKUP($A8,'DID-list 2023'!$A$7:$K$350,8,0),"")</f>
        <v/>
      </c>
      <c r="F8" s="268" t="str">
        <f>IFERROR(VLOOKUP($A8,'DID-list 2023'!$A$7:$K$350,5,0),"")</f>
        <v/>
      </c>
      <c r="G8" s="268" t="str">
        <f>IFERROR(VLOOKUP($A8,'DID-list 2023'!$A$7:$K$350,9,0),"")</f>
        <v/>
      </c>
      <c r="H8" s="272" t="str">
        <f>IF(Formula!D11*(Formula!F11/100)=0,"",Formula!D11*(Formula!F11/100))</f>
        <v/>
      </c>
      <c r="I8" s="272" t="str">
        <f t="shared" si="0"/>
        <v/>
      </c>
      <c r="J8" s="269" t="str">
        <f>IFERROR(IF(VLOOKUP($A8,'DID-list 2023'!$A$7:$K$350,10,0)="R",0,$I8)*OR(IF(VLOOKUP($A8,'DID-list 2023'!$A$7:$K$350,10,0)="NA",0,$I8)),$I8)</f>
        <v/>
      </c>
      <c r="K8" s="269" t="str">
        <f>IFERROR(IF(VLOOKUP($A8,'DID-list 2023'!$A$7:$K$350,11,0)="Y",0,$I8)*OR(IF(VLOOKUP($A8,'DID-list 2023'!$A$7:$K$350,11,0)="NA",0,$I8)),$I8)</f>
        <v/>
      </c>
      <c r="L8" s="270" t="str">
        <f t="shared" si="1"/>
        <v/>
      </c>
      <c r="M8" s="270" t="str">
        <f>IF(I8="","",IF(I8*Formula!L11=0,"",I8*Formula!L11))</f>
        <v/>
      </c>
      <c r="N8" s="270" t="str">
        <f>IF(I8="","",IF(I8*Formula!M11=0,"",I8*Formula!M11))</f>
        <v/>
      </c>
      <c r="O8" s="270" t="str">
        <f>IF(I8="","",IF(I8*Formula!N11=0,"",I8*Formula!N11))</f>
        <v/>
      </c>
      <c r="P8" s="270" t="str">
        <f>IF(I8="","",IF(I8*Formula!O11=0,"",I8*Formula!O11))</f>
        <v/>
      </c>
      <c r="Q8" s="270" t="str">
        <f>IF(I8="","",IF(I8*Formula!P11=0,"",I8*Formula!P11))</f>
        <v/>
      </c>
      <c r="R8" s="14"/>
    </row>
    <row r="9" spans="1:18">
      <c r="A9" s="270" t="str">
        <f>IF(Formula!I12=0,"",Formula!I12)</f>
        <v/>
      </c>
      <c r="B9" s="271" t="str">
        <f>IF(C9="","",IF(A9="",NonDID,IFERROR(VLOOKUP(A9,'DID-list 2023'!$A$5:$K$350,2,0),Invalid)))</f>
        <v/>
      </c>
      <c r="C9" s="271" t="str">
        <f>IF(Formula!C12=0,"",Formula!C12)</f>
        <v/>
      </c>
      <c r="D9" s="271" t="str">
        <f>IF(Formula!E12=0,"",Formula!E12)</f>
        <v/>
      </c>
      <c r="E9" s="268" t="str">
        <f>IFERROR(VLOOKUP($A9,'DID-list 2023'!$A$7:$K$350,8,0),"")</f>
        <v/>
      </c>
      <c r="F9" s="268" t="str">
        <f>IFERROR(VLOOKUP($A9,'DID-list 2023'!$A$7:$K$350,5,0),"")</f>
        <v/>
      </c>
      <c r="G9" s="268" t="str">
        <f>IFERROR(VLOOKUP($A9,'DID-list 2023'!$A$7:$K$350,9,0),"")</f>
        <v/>
      </c>
      <c r="H9" s="272" t="str">
        <f>IF(Formula!D12*(Formula!F12/100)=0,"",Formula!D12*(Formula!F12/100))</f>
        <v/>
      </c>
      <c r="I9" s="272" t="str">
        <f t="shared" si="0"/>
        <v/>
      </c>
      <c r="J9" s="269" t="str">
        <f>IFERROR(IF(VLOOKUP($A9,'DID-list 2023'!$A$7:$K$350,10,0)="R",0,$I9)*OR(IF(VLOOKUP($A9,'DID-list 2023'!$A$7:$K$350,10,0)="NA",0,$I9)),$I9)</f>
        <v/>
      </c>
      <c r="K9" s="269" t="str">
        <f>IFERROR(IF(VLOOKUP($A9,'DID-list 2023'!$A$7:$K$350,11,0)="Y",0,$I9)*OR(IF(VLOOKUP($A9,'DID-list 2023'!$A$7:$K$350,11,0)="NA",0,$I9)),$I9)</f>
        <v/>
      </c>
      <c r="L9" s="270" t="str">
        <f t="shared" si="1"/>
        <v/>
      </c>
      <c r="M9" s="270" t="str">
        <f>IF(I9="","",IF(I9*Formula!L12=0,"",I9*Formula!L12))</f>
        <v/>
      </c>
      <c r="N9" s="270" t="str">
        <f>IF(I9="","",IF(I9*Formula!M12=0,"",I9*Formula!M12))</f>
        <v/>
      </c>
      <c r="O9" s="270" t="str">
        <f>IF(I9="","",IF(I9*Formula!N12=0,"",I9*Formula!N12))</f>
        <v/>
      </c>
      <c r="P9" s="270" t="str">
        <f>IF(I9="","",IF(I9*Formula!O12=0,"",I9*Formula!O12))</f>
        <v/>
      </c>
      <c r="Q9" s="270" t="str">
        <f>IF(I9="","",IF(I9*Formula!P12=0,"",I9*Formula!P12))</f>
        <v/>
      </c>
      <c r="R9" s="14"/>
    </row>
    <row r="10" spans="1:18">
      <c r="A10" s="270" t="str">
        <f>IF(Formula!I13=0,"",Formula!I13)</f>
        <v/>
      </c>
      <c r="B10" s="271" t="str">
        <f>IF(C10="","",IF(A10="",NonDID,IFERROR(VLOOKUP(A10,'DID-list 2023'!$A$5:$K$350,2,0),Invalid)))</f>
        <v/>
      </c>
      <c r="C10" s="271" t="str">
        <f>IF(Formula!C13=0,"",Formula!C13)</f>
        <v/>
      </c>
      <c r="D10" s="271" t="str">
        <f>IF(Formula!E13=0,"",Formula!E13)</f>
        <v/>
      </c>
      <c r="E10" s="268" t="str">
        <f>IFERROR(VLOOKUP($A10,'DID-list 2023'!$A$7:$K$350,8,0),"")</f>
        <v/>
      </c>
      <c r="F10" s="268" t="str">
        <f>IFERROR(VLOOKUP($A10,'DID-list 2023'!$A$7:$K$350,5,0),"")</f>
        <v/>
      </c>
      <c r="G10" s="268" t="str">
        <f>IFERROR(VLOOKUP($A10,'DID-list 2023'!$A$7:$K$350,9,0),"")</f>
        <v/>
      </c>
      <c r="H10" s="272" t="str">
        <f>IF(Formula!D13*(Formula!F13/100)=0,"",Formula!D13*(Formula!F13/100))</f>
        <v/>
      </c>
      <c r="I10" s="272" t="str">
        <f t="shared" si="0"/>
        <v/>
      </c>
      <c r="J10" s="269" t="str">
        <f>IFERROR(IF(VLOOKUP($A10,'DID-list 2023'!$A$7:$K$350,10,0)="R",0,$I10)*OR(IF(VLOOKUP($A10,'DID-list 2023'!$A$7:$K$350,10,0)="NA",0,$I10)),$I10)</f>
        <v/>
      </c>
      <c r="K10" s="269" t="str">
        <f>IFERROR(IF(VLOOKUP($A10,'DID-list 2023'!$A$7:$K$350,11,0)="Y",0,$I10)*OR(IF(VLOOKUP($A10,'DID-list 2023'!$A$7:$K$350,11,0)="NA",0,$I10)),$I10)</f>
        <v/>
      </c>
      <c r="L10" s="270" t="str">
        <f t="shared" si="1"/>
        <v/>
      </c>
      <c r="M10" s="270" t="str">
        <f>IF(I10="","",IF(I10*Formula!L13=0,"",I10*Formula!L13))</f>
        <v/>
      </c>
      <c r="N10" s="270" t="str">
        <f>IF(I10="","",IF(I10*Formula!M13=0,"",I10*Formula!M13))</f>
        <v/>
      </c>
      <c r="O10" s="270" t="str">
        <f>IF(I10="","",IF(I10*Formula!N13=0,"",I10*Formula!N13))</f>
        <v/>
      </c>
      <c r="P10" s="270" t="str">
        <f>IF(I10="","",IF(I10*Formula!O13=0,"",I10*Formula!O13))</f>
        <v/>
      </c>
      <c r="Q10" s="270" t="str">
        <f>IF(I10="","",IF(I10*Formula!P13=0,"",I10*Formula!P13))</f>
        <v/>
      </c>
      <c r="R10" s="14"/>
    </row>
    <row r="11" spans="1:18">
      <c r="A11" s="270" t="str">
        <f>IF(Formula!I14=0,"",Formula!I14)</f>
        <v/>
      </c>
      <c r="B11" s="271" t="str">
        <f>IF(C11="","",IF(A11="",NonDID,IFERROR(VLOOKUP(A11,'DID-list 2023'!$A$5:$K$350,2,0),Invalid)))</f>
        <v/>
      </c>
      <c r="C11" s="271" t="str">
        <f>IF(Formula!C14=0,"",Formula!C14)</f>
        <v/>
      </c>
      <c r="D11" s="271" t="str">
        <f>IF(Formula!E14=0,"",Formula!E14)</f>
        <v/>
      </c>
      <c r="E11" s="268" t="str">
        <f>IFERROR(VLOOKUP($A11,'DID-list 2023'!$A$7:$K$350,8,0),"")</f>
        <v/>
      </c>
      <c r="F11" s="268" t="str">
        <f>IFERROR(VLOOKUP($A11,'DID-list 2023'!$A$7:$K$350,5,0),"")</f>
        <v/>
      </c>
      <c r="G11" s="268" t="str">
        <f>IFERROR(VLOOKUP($A11,'DID-list 2023'!$A$7:$K$350,9,0),"")</f>
        <v/>
      </c>
      <c r="H11" s="272" t="str">
        <f>IF(Formula!D14*(Formula!F14/100)=0,"",Formula!D14*(Formula!F14/100))</f>
        <v/>
      </c>
      <c r="I11" s="272" t="str">
        <f t="shared" si="0"/>
        <v/>
      </c>
      <c r="J11" s="269" t="str">
        <f>IFERROR(IF(VLOOKUP($A11,'DID-list 2023'!$A$7:$K$350,10,0)="R",0,$I11)*OR(IF(VLOOKUP($A11,'DID-list 2023'!$A$7:$K$350,10,0)="NA",0,$I11)),$I11)</f>
        <v/>
      </c>
      <c r="K11" s="269" t="str">
        <f>IFERROR(IF(VLOOKUP($A11,'DID-list 2023'!$A$7:$K$350,11,0)="Y",0,$I11)*OR(IF(VLOOKUP($A11,'DID-list 2023'!$A$7:$K$350,11,0)="NA",0,$I11)),$I11)</f>
        <v/>
      </c>
      <c r="L11" s="270" t="str">
        <f t="shared" si="1"/>
        <v/>
      </c>
      <c r="M11" s="270" t="str">
        <f>IF(I11="","",IF(I11*Formula!L14=0,"",I11*Formula!L14))</f>
        <v/>
      </c>
      <c r="N11" s="270" t="str">
        <f>IF(I11="","",IF(I11*Formula!M14=0,"",I11*Formula!M14))</f>
        <v/>
      </c>
      <c r="O11" s="270" t="str">
        <f>IF(I11="","",IF(I11*Formula!N14=0,"",I11*Formula!N14))</f>
        <v/>
      </c>
      <c r="P11" s="270" t="str">
        <f>IF(I11="","",IF(I11*Formula!O14=0,"",I11*Formula!O14))</f>
        <v/>
      </c>
      <c r="Q11" s="270" t="str">
        <f>IF(I11="","",IF(I11*Formula!P14=0,"",I11*Formula!P14))</f>
        <v/>
      </c>
      <c r="R11" s="14"/>
    </row>
    <row r="12" spans="1:18">
      <c r="A12" s="270" t="str">
        <f>IF(Formula!I15=0,"",Formula!I15)</f>
        <v/>
      </c>
      <c r="B12" s="271" t="str">
        <f>IF(C12="","",IF(A12="",NonDID,IFERROR(VLOOKUP(A12,'DID-list 2023'!$A$5:$K$350,2,0),Invalid)))</f>
        <v/>
      </c>
      <c r="C12" s="271" t="str">
        <f>IF(Formula!C15=0,"",Formula!C15)</f>
        <v/>
      </c>
      <c r="D12" s="271" t="str">
        <f>IF(Formula!E15=0,"",Formula!E15)</f>
        <v/>
      </c>
      <c r="E12" s="268" t="str">
        <f>IFERROR(VLOOKUP($A12,'DID-list 2023'!$A$7:$K$350,8,0),"")</f>
        <v/>
      </c>
      <c r="F12" s="268" t="str">
        <f>IFERROR(VLOOKUP($A12,'DID-list 2023'!$A$7:$K$350,5,0),"")</f>
        <v/>
      </c>
      <c r="G12" s="268" t="str">
        <f>IFERROR(VLOOKUP($A12,'DID-list 2023'!$A$7:$K$350,9,0),"")</f>
        <v/>
      </c>
      <c r="H12" s="272" t="str">
        <f>IF(Formula!D15*(Formula!F15/100)=0,"",Formula!D15*(Formula!F15/100))</f>
        <v/>
      </c>
      <c r="I12" s="272" t="str">
        <f t="shared" si="0"/>
        <v/>
      </c>
      <c r="J12" s="269" t="str">
        <f>IFERROR(IF(VLOOKUP($A12,'DID-list 2023'!$A$7:$K$350,10,0)="R",0,$I12)*OR(IF(VLOOKUP($A12,'DID-list 2023'!$A$7:$K$350,10,0)="NA",0,$I12)),$I12)</f>
        <v/>
      </c>
      <c r="K12" s="269" t="str">
        <f>IFERROR(IF(VLOOKUP($A12,'DID-list 2023'!$A$7:$K$350,11,0)="Y",0,$I12)*OR(IF(VLOOKUP($A12,'DID-list 2023'!$A$7:$K$350,11,0)="NA",0,$I12)),$I12)</f>
        <v/>
      </c>
      <c r="L12" s="270" t="str">
        <f t="shared" si="1"/>
        <v/>
      </c>
      <c r="M12" s="270" t="str">
        <f>IF(I12="","",IF(I12*Formula!L15=0,"",I12*Formula!L15))</f>
        <v/>
      </c>
      <c r="N12" s="270" t="str">
        <f>IF(I12="","",IF(I12*Formula!M15=0,"",I12*Formula!M15))</f>
        <v/>
      </c>
      <c r="O12" s="270" t="str">
        <f>IF(I12="","",IF(I12*Formula!N15=0,"",I12*Formula!N15))</f>
        <v/>
      </c>
      <c r="P12" s="270" t="str">
        <f>IF(I12="","",IF(I12*Formula!O15=0,"",I12*Formula!O15))</f>
        <v/>
      </c>
      <c r="Q12" s="270" t="str">
        <f>IF(I12="","",IF(I12*Formula!P15=0,"",I12*Formula!P15))</f>
        <v/>
      </c>
      <c r="R12" s="14"/>
    </row>
    <row r="13" spans="1:18">
      <c r="A13" s="270" t="str">
        <f>IF(Formula!I16=0,"",Formula!I16)</f>
        <v/>
      </c>
      <c r="B13" s="271" t="str">
        <f>IF(C13="","",IF(A13="",NonDID,IFERROR(VLOOKUP(A13,'DID-list 2023'!$A$5:$K$350,2,0),Invalid)))</f>
        <v/>
      </c>
      <c r="C13" s="271" t="str">
        <f>IF(Formula!C16=0,"",Formula!C16)</f>
        <v/>
      </c>
      <c r="D13" s="271" t="str">
        <f>IF(Formula!E16=0,"",Formula!E16)</f>
        <v/>
      </c>
      <c r="E13" s="268" t="str">
        <f>IFERROR(VLOOKUP($A13,'DID-list 2023'!$A$7:$K$350,8,0),"")</f>
        <v/>
      </c>
      <c r="F13" s="268" t="str">
        <f>IFERROR(VLOOKUP($A13,'DID-list 2023'!$A$7:$K$350,5,0),"")</f>
        <v/>
      </c>
      <c r="G13" s="268" t="str">
        <f>IFERROR(VLOOKUP($A13,'DID-list 2023'!$A$7:$K$350,9,0),"")</f>
        <v/>
      </c>
      <c r="H13" s="272" t="str">
        <f>IF(Formula!D16*(Formula!F16/100)=0,"",Formula!D16*(Formula!F16/100))</f>
        <v/>
      </c>
      <c r="I13" s="272" t="str">
        <f t="shared" si="0"/>
        <v/>
      </c>
      <c r="J13" s="269" t="str">
        <f>IFERROR(IF(VLOOKUP($A13,'DID-list 2023'!$A$7:$K$350,10,0)="R",0,$I13)*OR(IF(VLOOKUP($A13,'DID-list 2023'!$A$7:$K$350,10,0)="NA",0,$I13)),$I13)</f>
        <v/>
      </c>
      <c r="K13" s="269" t="str">
        <f>IFERROR(IF(VLOOKUP($A13,'DID-list 2023'!$A$7:$K$350,11,0)="Y",0,$I13)*OR(IF(VLOOKUP($A13,'DID-list 2023'!$A$7:$K$350,11,0)="NA",0,$I13)),$I13)</f>
        <v/>
      </c>
      <c r="L13" s="270" t="str">
        <f t="shared" si="1"/>
        <v/>
      </c>
      <c r="M13" s="270" t="str">
        <f>IF(I13="","",IF(I13*Formula!L16=0,"",I13*Formula!L16))</f>
        <v/>
      </c>
      <c r="N13" s="270" t="str">
        <f>IF(I13="","",IF(I13*Formula!M16=0,"",I13*Formula!M16))</f>
        <v/>
      </c>
      <c r="O13" s="270" t="str">
        <f>IF(I13="","",IF(I13*Formula!N16=0,"",I13*Formula!N16))</f>
        <v/>
      </c>
      <c r="P13" s="270" t="str">
        <f>IF(I13="","",IF(I13*Formula!O16=0,"",I13*Formula!O16))</f>
        <v/>
      </c>
      <c r="Q13" s="270" t="str">
        <f>IF(I13="","",IF(I13*Formula!P16=0,"",I13*Formula!P16))</f>
        <v/>
      </c>
      <c r="R13" s="14"/>
    </row>
    <row r="14" spans="1:18">
      <c r="A14" s="270" t="str">
        <f>IF(Formula!I17=0,"",Formula!I17)</f>
        <v/>
      </c>
      <c r="B14" s="271" t="str">
        <f>IF(C14="","",IF(A14="",NonDID,IFERROR(VLOOKUP(A14,'DID-list 2023'!$A$5:$K$350,2,0),Invalid)))</f>
        <v/>
      </c>
      <c r="C14" s="271" t="str">
        <f>IF(Formula!C17=0,"",Formula!C17)</f>
        <v/>
      </c>
      <c r="D14" s="271" t="str">
        <f>IF(Formula!E17=0,"",Formula!E17)</f>
        <v/>
      </c>
      <c r="E14" s="268" t="str">
        <f>IFERROR(VLOOKUP($A14,'DID-list 2023'!$A$7:$K$350,8,0),"")</f>
        <v/>
      </c>
      <c r="F14" s="268" t="str">
        <f>IFERROR(VLOOKUP($A14,'DID-list 2023'!$A$7:$K$350,5,0),"")</f>
        <v/>
      </c>
      <c r="G14" s="268" t="str">
        <f>IFERROR(VLOOKUP($A14,'DID-list 2023'!$A$7:$K$350,9,0),"")</f>
        <v/>
      </c>
      <c r="H14" s="272" t="str">
        <f>IF(Formula!D17*(Formula!F17/100)=0,"",Formula!D17*(Formula!F17/100))</f>
        <v/>
      </c>
      <c r="I14" s="272" t="str">
        <f t="shared" si="0"/>
        <v/>
      </c>
      <c r="J14" s="269" t="str">
        <f>IFERROR(IF(VLOOKUP($A14,'DID-list 2023'!$A$7:$K$350,10,0)="R",0,$I14)*OR(IF(VLOOKUP($A14,'DID-list 2023'!$A$7:$K$350,10,0)="NA",0,$I14)),$I14)</f>
        <v/>
      </c>
      <c r="K14" s="269" t="str">
        <f>IFERROR(IF(VLOOKUP($A14,'DID-list 2023'!$A$7:$K$350,11,0)="Y",0,$I14)*OR(IF(VLOOKUP($A14,'DID-list 2023'!$A$7:$K$350,11,0)="NA",0,$I14)),$I14)</f>
        <v/>
      </c>
      <c r="L14" s="270" t="str">
        <f t="shared" si="1"/>
        <v/>
      </c>
      <c r="M14" s="270" t="str">
        <f>IF(I14="","",IF(I14*Formula!L17=0,"",I14*Formula!L17))</f>
        <v/>
      </c>
      <c r="N14" s="270" t="str">
        <f>IF(I14="","",IF(I14*Formula!M17=0,"",I14*Formula!M17))</f>
        <v/>
      </c>
      <c r="O14" s="270" t="str">
        <f>IF(I14="","",IF(I14*Formula!N17=0,"",I14*Formula!N17))</f>
        <v/>
      </c>
      <c r="P14" s="270" t="str">
        <f>IF(I14="","",IF(I14*Formula!O17=0,"",I14*Formula!O17))</f>
        <v/>
      </c>
      <c r="Q14" s="270" t="str">
        <f>IF(I14="","",IF(I14*Formula!P17=0,"",I14*Formula!P17))</f>
        <v/>
      </c>
      <c r="R14" s="14"/>
    </row>
    <row r="15" spans="1:18">
      <c r="A15" s="270" t="str">
        <f>IF(Formula!I18=0,"",Formula!I18)</f>
        <v/>
      </c>
      <c r="B15" s="271" t="str">
        <f>IF(C15="","",IF(A15="",NonDID,IFERROR(VLOOKUP(A15,'DID-list 2023'!$A$5:$K$350,2,0),Invalid)))</f>
        <v/>
      </c>
      <c r="C15" s="271" t="str">
        <f>IF(Formula!C18=0,"",Formula!C18)</f>
        <v/>
      </c>
      <c r="D15" s="271" t="str">
        <f>IF(Formula!E18=0,"",Formula!E18)</f>
        <v/>
      </c>
      <c r="E15" s="268" t="str">
        <f>IFERROR(VLOOKUP($A15,'DID-list 2023'!$A$7:$K$350,8,0),"")</f>
        <v/>
      </c>
      <c r="F15" s="268" t="str">
        <f>IFERROR(VLOOKUP($A15,'DID-list 2023'!$A$7:$K$350,5,0),"")</f>
        <v/>
      </c>
      <c r="G15" s="268" t="str">
        <f>IFERROR(VLOOKUP($A15,'DID-list 2023'!$A$7:$K$350,9,0),"")</f>
        <v/>
      </c>
      <c r="H15" s="272" t="str">
        <f>IF(Formula!D18*(Formula!F18/100)=0,"",Formula!D18*(Formula!F18/100))</f>
        <v/>
      </c>
      <c r="I15" s="272" t="str">
        <f t="shared" si="0"/>
        <v/>
      </c>
      <c r="J15" s="269" t="str">
        <f>IFERROR(IF(VLOOKUP($A15,'DID-list 2023'!$A$7:$K$350,10,0)="R",0,$I15)*OR(IF(VLOOKUP($A15,'DID-list 2023'!$A$7:$K$350,10,0)="NA",0,$I15)),$I15)</f>
        <v/>
      </c>
      <c r="K15" s="269" t="str">
        <f>IFERROR(IF(VLOOKUP($A15,'DID-list 2023'!$A$7:$K$350,11,0)="Y",0,$I15)*OR(IF(VLOOKUP($A15,'DID-list 2023'!$A$7:$K$350,11,0)="NA",0,$I15)),$I15)</f>
        <v/>
      </c>
      <c r="L15" s="270" t="str">
        <f t="shared" si="1"/>
        <v/>
      </c>
      <c r="M15" s="270" t="str">
        <f>IF(I15="","",IF(I15*Formula!L18=0,"",I15*Formula!L18))</f>
        <v/>
      </c>
      <c r="N15" s="270" t="str">
        <f>IF(I15="","",IF(I15*Formula!M18=0,"",I15*Formula!M18))</f>
        <v/>
      </c>
      <c r="O15" s="270" t="str">
        <f>IF(I15="","",IF(I15*Formula!N18=0,"",I15*Formula!N18))</f>
        <v/>
      </c>
      <c r="P15" s="270" t="str">
        <f>IF(I15="","",IF(I15*Formula!O18=0,"",I15*Formula!O18))</f>
        <v/>
      </c>
      <c r="Q15" s="270" t="str">
        <f>IF(I15="","",IF(I15*Formula!P18=0,"",I15*Formula!P18))</f>
        <v/>
      </c>
      <c r="R15" s="14"/>
    </row>
    <row r="16" spans="1:18">
      <c r="A16" s="270" t="str">
        <f>IF(Formula!I19=0,"",Formula!I19)</f>
        <v/>
      </c>
      <c r="B16" s="271" t="str">
        <f>IF(C16="","",IF(A16="",NonDID,IFERROR(VLOOKUP(A16,'DID-list 2023'!$A$5:$K$350,2,0),Invalid)))</f>
        <v/>
      </c>
      <c r="C16" s="271" t="str">
        <f>IF(Formula!C19=0,"",Formula!C19)</f>
        <v/>
      </c>
      <c r="D16" s="271" t="str">
        <f>IF(Formula!E19=0,"",Formula!E19)</f>
        <v/>
      </c>
      <c r="E16" s="268" t="str">
        <f>IFERROR(VLOOKUP($A16,'DID-list 2023'!$A$7:$K$350,8,0),"")</f>
        <v/>
      </c>
      <c r="F16" s="268" t="str">
        <f>IFERROR(VLOOKUP($A16,'DID-list 2023'!$A$7:$K$350,5,0),"")</f>
        <v/>
      </c>
      <c r="G16" s="268" t="str">
        <f>IFERROR(VLOOKUP($A16,'DID-list 2023'!$A$7:$K$350,9,0),"")</f>
        <v/>
      </c>
      <c r="H16" s="272" t="str">
        <f>IF(Formula!D19*(Formula!F19/100)=0,"",Formula!D19*(Formula!F19/100))</f>
        <v/>
      </c>
      <c r="I16" s="272" t="str">
        <f t="shared" si="0"/>
        <v/>
      </c>
      <c r="J16" s="269" t="str">
        <f>IFERROR(IF(VLOOKUP($A16,'DID-list 2023'!$A$7:$K$350,10,0)="R",0,$I16)*OR(IF(VLOOKUP($A16,'DID-list 2023'!$A$7:$K$350,10,0)="NA",0,$I16)),$I16)</f>
        <v/>
      </c>
      <c r="K16" s="269" t="str">
        <f>IFERROR(IF(VLOOKUP($A16,'DID-list 2023'!$A$7:$K$350,11,0)="Y",0,$I16)*OR(IF(VLOOKUP($A16,'DID-list 2023'!$A$7:$K$350,11,0)="NA",0,$I16)),$I16)</f>
        <v/>
      </c>
      <c r="L16" s="270" t="str">
        <f t="shared" si="1"/>
        <v/>
      </c>
      <c r="M16" s="270" t="str">
        <f>IF(I16="","",IF(I16*Formula!L19=0,"",I16*Formula!L19))</f>
        <v/>
      </c>
      <c r="N16" s="270" t="str">
        <f>IF(I16="","",IF(I16*Formula!M19=0,"",I16*Formula!M19))</f>
        <v/>
      </c>
      <c r="O16" s="270" t="str">
        <f>IF(I16="","",IF(I16*Formula!N19=0,"",I16*Formula!N19))</f>
        <v/>
      </c>
      <c r="P16" s="270" t="str">
        <f>IF(I16="","",IF(I16*Formula!O19=0,"",I16*Formula!O19))</f>
        <v/>
      </c>
      <c r="Q16" s="270" t="str">
        <f>IF(I16="","",IF(I16*Formula!P19=0,"",I16*Formula!P19))</f>
        <v/>
      </c>
      <c r="R16" s="14"/>
    </row>
    <row r="17" spans="1:18">
      <c r="A17" s="270" t="str">
        <f>IF(Formula!I20=0,"",Formula!I20)</f>
        <v/>
      </c>
      <c r="B17" s="271" t="str">
        <f>IF(C17="","",IF(A17="",NonDID,IFERROR(VLOOKUP(A17,'DID-list 2023'!$A$5:$K$350,2,0),Invalid)))</f>
        <v/>
      </c>
      <c r="C17" s="271" t="str">
        <f>IF(Formula!C20=0,"",Formula!C20)</f>
        <v/>
      </c>
      <c r="D17" s="271" t="str">
        <f>IF(Formula!E20=0,"",Formula!E20)</f>
        <v/>
      </c>
      <c r="E17" s="268" t="str">
        <f>IFERROR(VLOOKUP($A17,'DID-list 2023'!$A$7:$K$350,8,0),"")</f>
        <v/>
      </c>
      <c r="F17" s="268" t="str">
        <f>IFERROR(VLOOKUP($A17,'DID-list 2023'!$A$7:$K$350,5,0),"")</f>
        <v/>
      </c>
      <c r="G17" s="268" t="str">
        <f>IFERROR(VLOOKUP($A17,'DID-list 2023'!$A$7:$K$350,9,0),"")</f>
        <v/>
      </c>
      <c r="H17" s="272" t="str">
        <f>IF(Formula!D20*(Formula!F20/100)=0,"",Formula!D20*(Formula!F20/100))</f>
        <v/>
      </c>
      <c r="I17" s="272" t="str">
        <f t="shared" si="0"/>
        <v/>
      </c>
      <c r="J17" s="269" t="str">
        <f>IFERROR(IF(VLOOKUP($A17,'DID-list 2023'!$A$7:$K$350,10,0)="R",0,$I17)*OR(IF(VLOOKUP($A17,'DID-list 2023'!$A$7:$K$350,10,0)="NA",0,$I17)),$I17)</f>
        <v/>
      </c>
      <c r="K17" s="269" t="str">
        <f>IFERROR(IF(VLOOKUP($A17,'DID-list 2023'!$A$7:$K$350,11,0)="Y",0,$I17)*OR(IF(VLOOKUP($A17,'DID-list 2023'!$A$7:$K$350,11,0)="NA",0,$I17)),$I17)</f>
        <v/>
      </c>
      <c r="L17" s="270" t="str">
        <f t="shared" si="1"/>
        <v/>
      </c>
      <c r="M17" s="270" t="str">
        <f>IF(I17="","",IF(I17*Formula!L20=0,"",I17*Formula!L20))</f>
        <v/>
      </c>
      <c r="N17" s="270" t="str">
        <f>IF(I17="","",IF(I17*Formula!M20=0,"",I17*Formula!M20))</f>
        <v/>
      </c>
      <c r="O17" s="270" t="str">
        <f>IF(I17="","",IF(I17*Formula!N20=0,"",I17*Formula!N20))</f>
        <v/>
      </c>
      <c r="P17" s="270" t="str">
        <f>IF(I17="","",IF(I17*Formula!O20=0,"",I17*Formula!O20))</f>
        <v/>
      </c>
      <c r="Q17" s="270" t="str">
        <f>IF(I17="","",IF(I17*Formula!P20=0,"",I17*Formula!P20))</f>
        <v/>
      </c>
      <c r="R17" s="14"/>
    </row>
    <row r="18" spans="1:18">
      <c r="A18" s="270" t="str">
        <f>IF(Formula!I21=0,"",Formula!I21)</f>
        <v/>
      </c>
      <c r="B18" s="271" t="str">
        <f>IF(C18="","",IF(A18="",NonDID,IFERROR(VLOOKUP(A18,'DID-list 2023'!$A$5:$K$350,2,0),Invalid)))</f>
        <v/>
      </c>
      <c r="C18" s="271" t="str">
        <f>IF(Formula!C21=0,"",Formula!C21)</f>
        <v/>
      </c>
      <c r="D18" s="271" t="str">
        <f>IF(Formula!E21=0,"",Formula!E21)</f>
        <v/>
      </c>
      <c r="E18" s="268" t="str">
        <f>IFERROR(VLOOKUP($A18,'DID-list 2023'!$A$7:$K$350,8,0),"")</f>
        <v/>
      </c>
      <c r="F18" s="268" t="str">
        <f>IFERROR(VLOOKUP($A18,'DID-list 2023'!$A$7:$K$350,5,0),"")</f>
        <v/>
      </c>
      <c r="G18" s="268" t="str">
        <f>IFERROR(VLOOKUP($A18,'DID-list 2023'!$A$7:$K$350,9,0),"")</f>
        <v/>
      </c>
      <c r="H18" s="272" t="str">
        <f>IF(Formula!D21*(Formula!F21/100)=0,"",Formula!D21*(Formula!F21/100))</f>
        <v/>
      </c>
      <c r="I18" s="272" t="str">
        <f t="shared" si="0"/>
        <v/>
      </c>
      <c r="J18" s="269" t="str">
        <f>IFERROR(IF(VLOOKUP($A18,'DID-list 2023'!$A$7:$K$350,10,0)="R",0,$I18)*OR(IF(VLOOKUP($A18,'DID-list 2023'!$A$7:$K$350,10,0)="NA",0,$I18)),$I18)</f>
        <v/>
      </c>
      <c r="K18" s="269" t="str">
        <f>IFERROR(IF(VLOOKUP($A18,'DID-list 2023'!$A$7:$K$350,11,0)="Y",0,$I18)*OR(IF(VLOOKUP($A18,'DID-list 2023'!$A$7:$K$350,11,0)="NA",0,$I18)),$I18)</f>
        <v/>
      </c>
      <c r="L18" s="270" t="str">
        <f t="shared" si="1"/>
        <v/>
      </c>
      <c r="M18" s="270" t="str">
        <f>IF(I18="","",IF(I18*Formula!L21=0,"",I18*Formula!L21))</f>
        <v/>
      </c>
      <c r="N18" s="270" t="str">
        <f>IF(I18="","",IF(I18*Formula!M21=0,"",I18*Formula!M21))</f>
        <v/>
      </c>
      <c r="O18" s="270" t="str">
        <f>IF(I18="","",IF(I18*Formula!N21=0,"",I18*Formula!N21))</f>
        <v/>
      </c>
      <c r="P18" s="270" t="str">
        <f>IF(I18="","",IF(I18*Formula!O21=0,"",I18*Formula!O21))</f>
        <v/>
      </c>
      <c r="Q18" s="270" t="str">
        <f>IF(I18="","",IF(I18*Formula!P21=0,"",I18*Formula!P21))</f>
        <v/>
      </c>
      <c r="R18" s="14"/>
    </row>
    <row r="19" spans="1:18">
      <c r="A19" s="270" t="str">
        <f>IF(Formula!I22=0,"",Formula!I22)</f>
        <v/>
      </c>
      <c r="B19" s="271" t="str">
        <f>IF(C19="","",IF(A19="",NonDID,IFERROR(VLOOKUP(A19,'DID-list 2023'!$A$5:$K$350,2,0),Invalid)))</f>
        <v/>
      </c>
      <c r="C19" s="271" t="str">
        <f>IF(Formula!C22=0,"",Formula!C22)</f>
        <v/>
      </c>
      <c r="D19" s="271" t="str">
        <f>IF(Formula!E22=0,"",Formula!E22)</f>
        <v/>
      </c>
      <c r="E19" s="268" t="str">
        <f>IFERROR(VLOOKUP($A19,'DID-list 2023'!$A$7:$K$350,8,0),"")</f>
        <v/>
      </c>
      <c r="F19" s="268" t="str">
        <f>IFERROR(VLOOKUP($A19,'DID-list 2023'!$A$7:$K$350,5,0),"")</f>
        <v/>
      </c>
      <c r="G19" s="268" t="str">
        <f>IFERROR(VLOOKUP($A19,'DID-list 2023'!$A$7:$K$350,9,0),"")</f>
        <v/>
      </c>
      <c r="H19" s="272" t="str">
        <f>IF(Formula!D22*(Formula!F22/100)=0,"",Formula!D22*(Formula!F22/100))</f>
        <v/>
      </c>
      <c r="I19" s="272" t="str">
        <f t="shared" si="0"/>
        <v/>
      </c>
      <c r="J19" s="269" t="str">
        <f>IFERROR(IF(VLOOKUP($A19,'DID-list 2023'!$A$7:$K$350,10,0)="R",0,$I19)*OR(IF(VLOOKUP($A19,'DID-list 2023'!$A$7:$K$350,10,0)="NA",0,$I19)),$I19)</f>
        <v/>
      </c>
      <c r="K19" s="269" t="str">
        <f>IFERROR(IF(VLOOKUP($A19,'DID-list 2023'!$A$7:$K$350,11,0)="Y",0,$I19)*OR(IF(VLOOKUP($A19,'DID-list 2023'!$A$7:$K$350,11,0)="NA",0,$I19)),$I19)</f>
        <v/>
      </c>
      <c r="L19" s="270" t="str">
        <f t="shared" si="1"/>
        <v/>
      </c>
      <c r="M19" s="270" t="str">
        <f>IF(I19="","",IF(I19*Formula!L22=0,"",I19*Formula!L22))</f>
        <v/>
      </c>
      <c r="N19" s="270" t="str">
        <f>IF(I19="","",IF(I19*Formula!M22=0,"",I19*Formula!M22))</f>
        <v/>
      </c>
      <c r="O19" s="270" t="str">
        <f>IF(I19="","",IF(I19*Formula!N22=0,"",I19*Formula!N22))</f>
        <v/>
      </c>
      <c r="P19" s="270" t="str">
        <f>IF(I19="","",IF(I19*Formula!O22=0,"",I19*Formula!O22))</f>
        <v/>
      </c>
      <c r="Q19" s="270" t="str">
        <f>IF(I19="","",IF(I19*Formula!P22=0,"",I19*Formula!P22))</f>
        <v/>
      </c>
      <c r="R19" s="14"/>
    </row>
    <row r="20" spans="1:18">
      <c r="A20" s="270" t="str">
        <f>IF(Formula!I23=0,"",Formula!I23)</f>
        <v/>
      </c>
      <c r="B20" s="271" t="str">
        <f>IF(C20="","",IF(A20="",NonDID,IFERROR(VLOOKUP(A20,'DID-list 2023'!$A$5:$K$350,2,0),Invalid)))</f>
        <v/>
      </c>
      <c r="C20" s="271" t="str">
        <f>IF(Formula!C23=0,"",Formula!C23)</f>
        <v/>
      </c>
      <c r="D20" s="271" t="str">
        <f>IF(Formula!E23=0,"",Formula!E23)</f>
        <v/>
      </c>
      <c r="E20" s="268" t="str">
        <f>IFERROR(VLOOKUP($A20,'DID-list 2023'!$A$7:$K$350,8,0),"")</f>
        <v/>
      </c>
      <c r="F20" s="268" t="str">
        <f>IFERROR(VLOOKUP($A20,'DID-list 2023'!$A$7:$K$350,5,0),"")</f>
        <v/>
      </c>
      <c r="G20" s="268" t="str">
        <f>IFERROR(VLOOKUP($A20,'DID-list 2023'!$A$7:$K$350,9,0),"")</f>
        <v/>
      </c>
      <c r="H20" s="272" t="str">
        <f>IF(Formula!D23*(Formula!F23/100)=0,"",Formula!D23*(Formula!F23/100))</f>
        <v/>
      </c>
      <c r="I20" s="272" t="str">
        <f t="shared" si="0"/>
        <v/>
      </c>
      <c r="J20" s="269" t="str">
        <f>IFERROR(IF(VLOOKUP($A20,'DID-list 2023'!$A$7:$K$350,10,0)="R",0,$I20)*OR(IF(VLOOKUP($A20,'DID-list 2023'!$A$7:$K$350,10,0)="NA",0,$I20)),$I20)</f>
        <v/>
      </c>
      <c r="K20" s="269" t="str">
        <f>IFERROR(IF(VLOOKUP($A20,'DID-list 2023'!$A$7:$K$350,11,0)="Y",0,$I20)*OR(IF(VLOOKUP($A20,'DID-list 2023'!$A$7:$K$350,11,0)="NA",0,$I20)),$I20)</f>
        <v/>
      </c>
      <c r="L20" s="270" t="str">
        <f t="shared" si="1"/>
        <v/>
      </c>
      <c r="M20" s="270" t="str">
        <f>IF(I20="","",IF(I20*Formula!L23=0,"",I20*Formula!L23))</f>
        <v/>
      </c>
      <c r="N20" s="270" t="str">
        <f>IF(I20="","",IF(I20*Formula!M23=0,"",I20*Formula!M23))</f>
        <v/>
      </c>
      <c r="O20" s="270" t="str">
        <f>IF(I20="","",IF(I20*Formula!N23=0,"",I20*Formula!N23))</f>
        <v/>
      </c>
      <c r="P20" s="270" t="str">
        <f>IF(I20="","",IF(I20*Formula!O23=0,"",I20*Formula!O23))</f>
        <v/>
      </c>
      <c r="Q20" s="270" t="str">
        <f>IF(I20="","",IF(I20*Formula!P23=0,"",I20*Formula!P23))</f>
        <v/>
      </c>
      <c r="R20" s="14"/>
    </row>
    <row r="21" spans="1:18">
      <c r="A21" s="270" t="str">
        <f>IF(Formula!I24=0,"",Formula!I24)</f>
        <v/>
      </c>
      <c r="B21" s="271" t="str">
        <f>IF(C21="","",IF(A21="",NonDID,IFERROR(VLOOKUP(A21,'DID-list 2023'!$A$5:$K$350,2,0),Invalid)))</f>
        <v/>
      </c>
      <c r="C21" s="271" t="str">
        <f>IF(Formula!C24=0,"",Formula!C24)</f>
        <v/>
      </c>
      <c r="D21" s="271" t="str">
        <f>IF(Formula!E24=0,"",Formula!E24)</f>
        <v/>
      </c>
      <c r="E21" s="268" t="str">
        <f>IFERROR(VLOOKUP($A21,'DID-list 2023'!$A$7:$K$350,8,0),"")</f>
        <v/>
      </c>
      <c r="F21" s="268" t="str">
        <f>IFERROR(VLOOKUP($A21,'DID-list 2023'!$A$7:$K$350,5,0),"")</f>
        <v/>
      </c>
      <c r="G21" s="268" t="str">
        <f>IFERROR(VLOOKUP($A21,'DID-list 2023'!$A$7:$K$350,9,0),"")</f>
        <v/>
      </c>
      <c r="H21" s="272" t="str">
        <f>IF(Formula!D24*(Formula!F24/100)=0,"",Formula!D24*(Formula!F24/100))</f>
        <v/>
      </c>
      <c r="I21" s="272" t="str">
        <f t="shared" si="0"/>
        <v/>
      </c>
      <c r="J21" s="269" t="str">
        <f>IFERROR(IF(VLOOKUP($A21,'DID-list 2023'!$A$7:$K$350,10,0)="R",0,$I21)*OR(IF(VLOOKUP($A21,'DID-list 2023'!$A$7:$K$350,10,0)="NA",0,$I21)),$I21)</f>
        <v/>
      </c>
      <c r="K21" s="269" t="str">
        <f>IFERROR(IF(VLOOKUP($A21,'DID-list 2023'!$A$7:$K$350,11,0)="Y",0,$I21)*OR(IF(VLOOKUP($A21,'DID-list 2023'!$A$7:$K$350,11,0)="NA",0,$I21)),$I21)</f>
        <v/>
      </c>
      <c r="L21" s="270" t="str">
        <f t="shared" si="1"/>
        <v/>
      </c>
      <c r="M21" s="270" t="str">
        <f>IF(I21="","",IF(I21*Formula!L24=0,"",I21*Formula!L24))</f>
        <v/>
      </c>
      <c r="N21" s="270" t="str">
        <f>IF(I21="","",IF(I21*Formula!M24=0,"",I21*Formula!M24))</f>
        <v/>
      </c>
      <c r="O21" s="270" t="str">
        <f>IF(I21="","",IF(I21*Formula!N24=0,"",I21*Formula!N24))</f>
        <v/>
      </c>
      <c r="P21" s="270" t="str">
        <f>IF(I21="","",IF(I21*Formula!O24=0,"",I21*Formula!O24))</f>
        <v/>
      </c>
      <c r="Q21" s="270" t="str">
        <f>IF(I21="","",IF(I21*Formula!P24=0,"",I21*Formula!P24))</f>
        <v/>
      </c>
      <c r="R21" s="14"/>
    </row>
    <row r="22" spans="1:18">
      <c r="A22" s="270" t="str">
        <f>IF(Formula!I25=0,"",Formula!I25)</f>
        <v/>
      </c>
      <c r="B22" s="271" t="str">
        <f>IF(C22="","",IF(A22="",NonDID,IFERROR(VLOOKUP(A22,'DID-list 2023'!$A$5:$K$350,2,0),Invalid)))</f>
        <v/>
      </c>
      <c r="C22" s="271" t="str">
        <f>IF(Formula!C25=0,"",Formula!C25)</f>
        <v/>
      </c>
      <c r="D22" s="271" t="str">
        <f>IF(Formula!E25=0,"",Formula!E25)</f>
        <v/>
      </c>
      <c r="E22" s="268" t="str">
        <f>IFERROR(VLOOKUP($A22,'DID-list 2023'!$A$7:$K$350,8,0),"")</f>
        <v/>
      </c>
      <c r="F22" s="268" t="str">
        <f>IFERROR(VLOOKUP($A22,'DID-list 2023'!$A$7:$K$350,5,0),"")</f>
        <v/>
      </c>
      <c r="G22" s="268" t="str">
        <f>IFERROR(VLOOKUP($A22,'DID-list 2023'!$A$7:$K$350,9,0),"")</f>
        <v/>
      </c>
      <c r="H22" s="272" t="str">
        <f>IF(Formula!D25*(Formula!F25/100)=0,"",Formula!D25*(Formula!F25/100))</f>
        <v/>
      </c>
      <c r="I22" s="272" t="str">
        <f t="shared" si="0"/>
        <v/>
      </c>
      <c r="J22" s="269" t="str">
        <f>IFERROR(IF(VLOOKUP($A22,'DID-list 2023'!$A$7:$K$350,10,0)="R",0,$I22)*OR(IF(VLOOKUP($A22,'DID-list 2023'!$A$7:$K$350,10,0)="NA",0,$I22)),$I22)</f>
        <v/>
      </c>
      <c r="K22" s="269" t="str">
        <f>IFERROR(IF(VLOOKUP($A22,'DID-list 2023'!$A$7:$K$350,11,0)="Y",0,$I22)*OR(IF(VLOOKUP($A22,'DID-list 2023'!$A$7:$K$350,11,0)="NA",0,$I22)),$I22)</f>
        <v/>
      </c>
      <c r="L22" s="270" t="str">
        <f t="shared" si="1"/>
        <v/>
      </c>
      <c r="M22" s="270" t="str">
        <f>IF(I22="","",IF(I22*Formula!L25=0,"",I22*Formula!L25))</f>
        <v/>
      </c>
      <c r="N22" s="270" t="str">
        <f>IF(I22="","",IF(I22*Formula!M25=0,"",I22*Formula!M25))</f>
        <v/>
      </c>
      <c r="O22" s="270" t="str">
        <f>IF(I22="","",IF(I22*Formula!N25=0,"",I22*Formula!N25))</f>
        <v/>
      </c>
      <c r="P22" s="270" t="str">
        <f>IF(I22="","",IF(I22*Formula!O25=0,"",I22*Formula!O25))</f>
        <v/>
      </c>
      <c r="Q22" s="270" t="str">
        <f>IF(I22="","",IF(I22*Formula!P25=0,"",I22*Formula!P25))</f>
        <v/>
      </c>
      <c r="R22" s="14"/>
    </row>
    <row r="23" spans="1:18">
      <c r="A23" s="270" t="str">
        <f>IF(Formula!I26=0,"",Formula!I26)</f>
        <v/>
      </c>
      <c r="B23" s="271" t="str">
        <f>IF(C23="","",IF(A23="",NonDID,IFERROR(VLOOKUP(A23,'DID-list 2023'!$A$5:$K$350,2,0),Invalid)))</f>
        <v/>
      </c>
      <c r="C23" s="271" t="str">
        <f>IF(Formula!C26=0,"",Formula!C26)</f>
        <v/>
      </c>
      <c r="D23" s="271" t="str">
        <f>IF(Formula!E26=0,"",Formula!E26)</f>
        <v/>
      </c>
      <c r="E23" s="268" t="str">
        <f>IFERROR(VLOOKUP($A23,'DID-list 2023'!$A$7:$K$350,8,0),"")</f>
        <v/>
      </c>
      <c r="F23" s="268" t="str">
        <f>IFERROR(VLOOKUP($A23,'DID-list 2023'!$A$7:$K$350,5,0),"")</f>
        <v/>
      </c>
      <c r="G23" s="268" t="str">
        <f>IFERROR(VLOOKUP($A23,'DID-list 2023'!$A$7:$K$350,9,0),"")</f>
        <v/>
      </c>
      <c r="H23" s="272" t="str">
        <f>IF(Formula!D26*(Formula!F26/100)=0,"",Formula!D26*(Formula!F26/100))</f>
        <v/>
      </c>
      <c r="I23" s="272" t="str">
        <f t="shared" si="0"/>
        <v/>
      </c>
      <c r="J23" s="269" t="str">
        <f>IFERROR(IF(VLOOKUP($A23,'DID-list 2023'!$A$7:$K$350,10,0)="R",0,$I23)*OR(IF(VLOOKUP($A23,'DID-list 2023'!$A$7:$K$350,10,0)="NA",0,$I23)),$I23)</f>
        <v/>
      </c>
      <c r="K23" s="269" t="str">
        <f>IFERROR(IF(VLOOKUP($A23,'DID-list 2023'!$A$7:$K$350,11,0)="Y",0,$I23)*OR(IF(VLOOKUP($A23,'DID-list 2023'!$A$7:$K$350,11,0)="NA",0,$I23)),$I23)</f>
        <v/>
      </c>
      <c r="L23" s="270" t="str">
        <f t="shared" si="1"/>
        <v/>
      </c>
      <c r="M23" s="270" t="str">
        <f>IF(I23="","",IF(I23*Formula!L26=0,"",I23*Formula!L26))</f>
        <v/>
      </c>
      <c r="N23" s="270" t="str">
        <f>IF(I23="","",IF(I23*Formula!M26=0,"",I23*Formula!M26))</f>
        <v/>
      </c>
      <c r="O23" s="270" t="str">
        <f>IF(I23="","",IF(I23*Formula!N26=0,"",I23*Formula!N26))</f>
        <v/>
      </c>
      <c r="P23" s="270" t="str">
        <f>IF(I23="","",IF(I23*Formula!O26=0,"",I23*Formula!O26))</f>
        <v/>
      </c>
      <c r="Q23" s="270" t="str">
        <f>IF(I23="","",IF(I23*Formula!P26=0,"",I23*Formula!P26))</f>
        <v/>
      </c>
      <c r="R23" s="14"/>
    </row>
    <row r="24" spans="1:18">
      <c r="A24" s="270" t="str">
        <f>IF(Formula!I27=0,"",Formula!I27)</f>
        <v/>
      </c>
      <c r="B24" s="271" t="str">
        <f>IF(C24="","",IF(A24="",NonDID,IFERROR(VLOOKUP(A24,'DID-list 2023'!$A$5:$K$350,2,0),Invalid)))</f>
        <v/>
      </c>
      <c r="C24" s="271" t="str">
        <f>IF(Formula!C27=0,"",Formula!C27)</f>
        <v/>
      </c>
      <c r="D24" s="271" t="str">
        <f>IF(Formula!E27=0,"",Formula!E27)</f>
        <v/>
      </c>
      <c r="E24" s="268" t="str">
        <f>IFERROR(VLOOKUP($A24,'DID-list 2023'!$A$7:$K$350,8,0),"")</f>
        <v/>
      </c>
      <c r="F24" s="268" t="str">
        <f>IFERROR(VLOOKUP($A24,'DID-list 2023'!$A$7:$K$350,5,0),"")</f>
        <v/>
      </c>
      <c r="G24" s="268" t="str">
        <f>IFERROR(VLOOKUP($A24,'DID-list 2023'!$A$7:$K$350,9,0),"")</f>
        <v/>
      </c>
      <c r="H24" s="272" t="str">
        <f>IF(Formula!D27*(Formula!F27/100)=0,"",Formula!D27*(Formula!F27/100))</f>
        <v/>
      </c>
      <c r="I24" s="272" t="str">
        <f t="shared" si="0"/>
        <v/>
      </c>
      <c r="J24" s="269" t="str">
        <f>IFERROR(IF(VLOOKUP($A24,'DID-list 2023'!$A$7:$K$350,10,0)="R",0,$I24)*OR(IF(VLOOKUP($A24,'DID-list 2023'!$A$7:$K$350,10,0)="NA",0,$I24)),$I24)</f>
        <v/>
      </c>
      <c r="K24" s="269" t="str">
        <f>IFERROR(IF(VLOOKUP($A24,'DID-list 2023'!$A$7:$K$350,11,0)="Y",0,$I24)*OR(IF(VLOOKUP($A24,'DID-list 2023'!$A$7:$K$350,11,0)="NA",0,$I24)),$I24)</f>
        <v/>
      </c>
      <c r="L24" s="270" t="str">
        <f t="shared" si="1"/>
        <v/>
      </c>
      <c r="M24" s="270" t="str">
        <f>IF(I24="","",IF(I24*Formula!L27=0,"",I24*Formula!L27))</f>
        <v/>
      </c>
      <c r="N24" s="270" t="str">
        <f>IF(I24="","",IF(I24*Formula!M27=0,"",I24*Formula!M27))</f>
        <v/>
      </c>
      <c r="O24" s="270" t="str">
        <f>IF(I24="","",IF(I24*Formula!N27=0,"",I24*Formula!N27))</f>
        <v/>
      </c>
      <c r="P24" s="270" t="str">
        <f>IF(I24="","",IF(I24*Formula!O27=0,"",I24*Formula!O27))</f>
        <v/>
      </c>
      <c r="Q24" s="270" t="str">
        <f>IF(I24="","",IF(I24*Formula!P27=0,"",I24*Formula!P27))</f>
        <v/>
      </c>
      <c r="R24" s="14"/>
    </row>
    <row r="25" spans="1:18">
      <c r="A25" s="270" t="str">
        <f>IF(Formula!I28=0,"",Formula!I28)</f>
        <v/>
      </c>
      <c r="B25" s="271" t="str">
        <f>IF(C25="","",IF(A25="",NonDID,IFERROR(VLOOKUP(A25,'DID-list 2023'!$A$5:$K$350,2,0),Invalid)))</f>
        <v/>
      </c>
      <c r="C25" s="271" t="str">
        <f>IF(Formula!C28=0,"",Formula!C28)</f>
        <v/>
      </c>
      <c r="D25" s="271" t="str">
        <f>IF(Formula!E28=0,"",Formula!E28)</f>
        <v/>
      </c>
      <c r="E25" s="268" t="str">
        <f>IFERROR(VLOOKUP($A25,'DID-list 2023'!$A$7:$K$350,8,0),"")</f>
        <v/>
      </c>
      <c r="F25" s="268" t="str">
        <f>IFERROR(VLOOKUP($A25,'DID-list 2023'!$A$7:$K$350,5,0),"")</f>
        <v/>
      </c>
      <c r="G25" s="268" t="str">
        <f>IFERROR(VLOOKUP($A25,'DID-list 2023'!$A$7:$K$350,9,0),"")</f>
        <v/>
      </c>
      <c r="H25" s="272" t="str">
        <f>IF(Formula!D28*(Formula!F28/100)=0,"",Formula!D28*(Formula!F28/100))</f>
        <v/>
      </c>
      <c r="I25" s="272" t="str">
        <f t="shared" si="0"/>
        <v/>
      </c>
      <c r="J25" s="269" t="str">
        <f>IFERROR(IF(VLOOKUP($A25,'DID-list 2023'!$A$7:$K$350,10,0)="R",0,$I25)*OR(IF(VLOOKUP($A25,'DID-list 2023'!$A$7:$K$350,10,0)="NA",0,$I25)),$I25)</f>
        <v/>
      </c>
      <c r="K25" s="269" t="str">
        <f>IFERROR(IF(VLOOKUP($A25,'DID-list 2023'!$A$7:$K$350,11,0)="Y",0,$I25)*OR(IF(VLOOKUP($A25,'DID-list 2023'!$A$7:$K$350,11,0)="NA",0,$I25)),$I25)</f>
        <v/>
      </c>
      <c r="L25" s="270" t="str">
        <f t="shared" si="1"/>
        <v/>
      </c>
      <c r="M25" s="270" t="str">
        <f>IF(I25="","",IF(I25*Formula!L28=0,"",I25*Formula!L28))</f>
        <v/>
      </c>
      <c r="N25" s="270" t="str">
        <f>IF(I25="","",IF(I25*Formula!M28=0,"",I25*Formula!M28))</f>
        <v/>
      </c>
      <c r="O25" s="270" t="str">
        <f>IF(I25="","",IF(I25*Formula!N28=0,"",I25*Formula!N28))</f>
        <v/>
      </c>
      <c r="P25" s="270" t="str">
        <f>IF(I25="","",IF(I25*Formula!O28=0,"",I25*Formula!O28))</f>
        <v/>
      </c>
      <c r="Q25" s="270" t="str">
        <f>IF(I25="","",IF(I25*Formula!P28=0,"",I25*Formula!P28))</f>
        <v/>
      </c>
      <c r="R25" s="14"/>
    </row>
    <row r="26" spans="1:18">
      <c r="A26" s="270" t="str">
        <f>IF(Formula!I29=0,"",Formula!I29)</f>
        <v/>
      </c>
      <c r="B26" s="271" t="str">
        <f>IF(C26="","",IF(A26="",NonDID,IFERROR(VLOOKUP(A26,'DID-list 2023'!$A$5:$K$350,2,0),Invalid)))</f>
        <v/>
      </c>
      <c r="C26" s="271" t="str">
        <f>IF(Formula!C29=0,"",Formula!C29)</f>
        <v/>
      </c>
      <c r="D26" s="271" t="str">
        <f>IF(Formula!E29=0,"",Formula!E29)</f>
        <v/>
      </c>
      <c r="E26" s="268" t="str">
        <f>IFERROR(VLOOKUP($A26,'DID-list 2023'!$A$7:$K$350,8,0),"")</f>
        <v/>
      </c>
      <c r="F26" s="268" t="str">
        <f>IFERROR(VLOOKUP($A26,'DID-list 2023'!$A$7:$K$350,5,0),"")</f>
        <v/>
      </c>
      <c r="G26" s="268" t="str">
        <f>IFERROR(VLOOKUP($A26,'DID-list 2023'!$A$7:$K$350,9,0),"")</f>
        <v/>
      </c>
      <c r="H26" s="272" t="str">
        <f>IF(Formula!D29*(Formula!F29/100)=0,"",Formula!D29*(Formula!F29/100))</f>
        <v/>
      </c>
      <c r="I26" s="272" t="str">
        <f t="shared" si="0"/>
        <v/>
      </c>
      <c r="J26" s="269" t="str">
        <f>IFERROR(IF(VLOOKUP($A26,'DID-list 2023'!$A$7:$K$350,10,0)="R",0,$I26)*OR(IF(VLOOKUP($A26,'DID-list 2023'!$A$7:$K$350,10,0)="NA",0,$I26)),$I26)</f>
        <v/>
      </c>
      <c r="K26" s="269" t="str">
        <f>IFERROR(IF(VLOOKUP($A26,'DID-list 2023'!$A$7:$K$350,11,0)="Y",0,$I26)*OR(IF(VLOOKUP($A26,'DID-list 2023'!$A$7:$K$350,11,0)="NA",0,$I26)),$I26)</f>
        <v/>
      </c>
      <c r="L26" s="270" t="str">
        <f t="shared" si="1"/>
        <v/>
      </c>
      <c r="M26" s="270" t="str">
        <f>IF(I26="","",IF(I26*Formula!L29=0,"",I26*Formula!L29))</f>
        <v/>
      </c>
      <c r="N26" s="270" t="str">
        <f>IF(I26="","",IF(I26*Formula!M29=0,"",I26*Formula!M29))</f>
        <v/>
      </c>
      <c r="O26" s="270" t="str">
        <f>IF(I26="","",IF(I26*Formula!N29=0,"",I26*Formula!N29))</f>
        <v/>
      </c>
      <c r="P26" s="270" t="str">
        <f>IF(I26="","",IF(I26*Formula!O29=0,"",I26*Formula!O29))</f>
        <v/>
      </c>
      <c r="Q26" s="270" t="str">
        <f>IF(I26="","",IF(I26*Formula!P29=0,"",I26*Formula!P29))</f>
        <v/>
      </c>
      <c r="R26" s="14"/>
    </row>
    <row r="27" spans="1:18">
      <c r="A27" s="270" t="str">
        <f>IF(Formula!I30=0,"",Formula!I30)</f>
        <v/>
      </c>
      <c r="B27" s="271" t="str">
        <f>IF(C27="","",IF(A27="",NonDID,IFERROR(VLOOKUP(A27,'DID-list 2023'!$A$5:$K$350,2,0),Invalid)))</f>
        <v/>
      </c>
      <c r="C27" s="271" t="str">
        <f>IF(Formula!C30=0,"",Formula!C30)</f>
        <v/>
      </c>
      <c r="D27" s="271" t="str">
        <f>IF(Formula!E30=0,"",Formula!E30)</f>
        <v/>
      </c>
      <c r="E27" s="268" t="str">
        <f>IFERROR(VLOOKUP($A27,'DID-list 2023'!$A$7:$K$350,8,0),"")</f>
        <v/>
      </c>
      <c r="F27" s="268" t="str">
        <f>IFERROR(VLOOKUP($A27,'DID-list 2023'!$A$7:$K$350,5,0),"")</f>
        <v/>
      </c>
      <c r="G27" s="268" t="str">
        <f>IFERROR(VLOOKUP($A27,'DID-list 2023'!$A$7:$K$350,9,0),"")</f>
        <v/>
      </c>
      <c r="H27" s="272" t="str">
        <f>IF(Formula!D30*(Formula!F30/100)=0,"",Formula!D30*(Formula!F30/100))</f>
        <v/>
      </c>
      <c r="I27" s="272" t="str">
        <f t="shared" si="0"/>
        <v/>
      </c>
      <c r="J27" s="269" t="str">
        <f>IFERROR(IF(VLOOKUP($A27,'DID-list 2023'!$A$7:$K$350,10,0)="R",0,$I27)*OR(IF(VLOOKUP($A27,'DID-list 2023'!$A$7:$K$350,10,0)="NA",0,$I27)),$I27)</f>
        <v/>
      </c>
      <c r="K27" s="269" t="str">
        <f>IFERROR(IF(VLOOKUP($A27,'DID-list 2023'!$A$7:$K$350,11,0)="Y",0,$I27)*OR(IF(VLOOKUP($A27,'DID-list 2023'!$A$7:$K$350,11,0)="NA",0,$I27)),$I27)</f>
        <v/>
      </c>
      <c r="L27" s="270" t="str">
        <f t="shared" si="1"/>
        <v/>
      </c>
      <c r="M27" s="270" t="str">
        <f>IF(I27="","",IF(I27*Formula!L30=0,"",I27*Formula!L30))</f>
        <v/>
      </c>
      <c r="N27" s="270" t="str">
        <f>IF(I27="","",IF(I27*Formula!M30=0,"",I27*Formula!M30))</f>
        <v/>
      </c>
      <c r="O27" s="270" t="str">
        <f>IF(I27="","",IF(I27*Formula!N30=0,"",I27*Formula!N30))</f>
        <v/>
      </c>
      <c r="P27" s="270" t="str">
        <f>IF(I27="","",IF(I27*Formula!O30=0,"",I27*Formula!O30))</f>
        <v/>
      </c>
      <c r="Q27" s="270" t="str">
        <f>IF(I27="","",IF(I27*Formula!P30=0,"",I27*Formula!P30))</f>
        <v/>
      </c>
      <c r="R27" s="14"/>
    </row>
    <row r="28" spans="1:18">
      <c r="A28" s="270" t="str">
        <f>IF(Formula!I31=0,"",Formula!I31)</f>
        <v/>
      </c>
      <c r="B28" s="271" t="str">
        <f>IF(C28="","",IF(A28="",NonDID,IFERROR(VLOOKUP(A28,'DID-list 2023'!$A$5:$K$350,2,0),Invalid)))</f>
        <v/>
      </c>
      <c r="C28" s="271" t="str">
        <f>IF(Formula!C31=0,"",Formula!C31)</f>
        <v/>
      </c>
      <c r="D28" s="271" t="str">
        <f>IF(Formula!E31=0,"",Formula!E31)</f>
        <v/>
      </c>
      <c r="E28" s="268" t="str">
        <f>IFERROR(VLOOKUP($A28,'DID-list 2023'!$A$7:$K$350,8,0),"")</f>
        <v/>
      </c>
      <c r="F28" s="268" t="str">
        <f>IFERROR(VLOOKUP($A28,'DID-list 2023'!$A$7:$K$350,5,0),"")</f>
        <v/>
      </c>
      <c r="G28" s="268" t="str">
        <f>IFERROR(VLOOKUP($A28,'DID-list 2023'!$A$7:$K$350,9,0),"")</f>
        <v/>
      </c>
      <c r="H28" s="272" t="str">
        <f>IF(Formula!D31*(Formula!F31/100)=0,"",Formula!D31*(Formula!F31/100))</f>
        <v/>
      </c>
      <c r="I28" s="272" t="str">
        <f t="shared" si="0"/>
        <v/>
      </c>
      <c r="J28" s="269" t="str">
        <f>IFERROR(IF(VLOOKUP($A28,'DID-list 2023'!$A$7:$K$350,10,0)="R",0,$I28)*OR(IF(VLOOKUP($A28,'DID-list 2023'!$A$7:$K$350,10,0)="NA",0,$I28)),$I28)</f>
        <v/>
      </c>
      <c r="K28" s="269" t="str">
        <f>IFERROR(IF(VLOOKUP($A28,'DID-list 2023'!$A$7:$K$350,11,0)="Y",0,$I28)*OR(IF(VLOOKUP($A28,'DID-list 2023'!$A$7:$K$350,11,0)="NA",0,$I28)),$I28)</f>
        <v/>
      </c>
      <c r="L28" s="270" t="str">
        <f t="shared" si="1"/>
        <v/>
      </c>
      <c r="M28" s="270" t="str">
        <f>IF(I28="","",IF(I28*Formula!L31=0,"",I28*Formula!L31))</f>
        <v/>
      </c>
      <c r="N28" s="270" t="str">
        <f>IF(I28="","",IF(I28*Formula!M31=0,"",I28*Formula!M31))</f>
        <v/>
      </c>
      <c r="O28" s="270" t="str">
        <f>IF(I28="","",IF(I28*Formula!N31=0,"",I28*Formula!N31))</f>
        <v/>
      </c>
      <c r="P28" s="270" t="str">
        <f>IF(I28="","",IF(I28*Formula!O31=0,"",I28*Formula!O31))</f>
        <v/>
      </c>
      <c r="Q28" s="270" t="str">
        <f>IF(I28="","",IF(I28*Formula!P31=0,"",I28*Formula!P31))</f>
        <v/>
      </c>
      <c r="R28" s="14"/>
    </row>
    <row r="29" spans="1:18">
      <c r="A29" s="270" t="str">
        <f>IF(Formula!I32=0,"",Formula!I32)</f>
        <v/>
      </c>
      <c r="B29" s="271" t="str">
        <f>IF(C29="","",IF(A29="",NonDID,IFERROR(VLOOKUP(A29,'DID-list 2023'!$A$5:$K$350,2,0),Invalid)))</f>
        <v/>
      </c>
      <c r="C29" s="271" t="str">
        <f>IF(Formula!C32=0,"",Formula!C32)</f>
        <v/>
      </c>
      <c r="D29" s="271" t="str">
        <f>IF(Formula!E32=0,"",Formula!E32)</f>
        <v/>
      </c>
      <c r="E29" s="268" t="str">
        <f>IFERROR(VLOOKUP($A29,'DID-list 2023'!$A$7:$K$350,8,0),"")</f>
        <v/>
      </c>
      <c r="F29" s="268" t="str">
        <f>IFERROR(VLOOKUP($A29,'DID-list 2023'!$A$7:$K$350,5,0),"")</f>
        <v/>
      </c>
      <c r="G29" s="268" t="str">
        <f>IFERROR(VLOOKUP($A29,'DID-list 2023'!$A$7:$K$350,9,0),"")</f>
        <v/>
      </c>
      <c r="H29" s="272" t="str">
        <f>IF(Formula!D32*(Formula!F32/100)=0,"",Formula!D32*(Formula!F32/100))</f>
        <v/>
      </c>
      <c r="I29" s="272" t="str">
        <f t="shared" si="0"/>
        <v/>
      </c>
      <c r="J29" s="269" t="str">
        <f>IFERROR(IF(VLOOKUP($A29,'DID-list 2023'!$A$7:$K$350,10,0)="R",0,$I29)*OR(IF(VLOOKUP($A29,'DID-list 2023'!$A$7:$K$350,10,0)="NA",0,$I29)),$I29)</f>
        <v/>
      </c>
      <c r="K29" s="269" t="str">
        <f>IFERROR(IF(VLOOKUP($A29,'DID-list 2023'!$A$7:$K$350,11,0)="Y",0,$I29)*OR(IF(VLOOKUP($A29,'DID-list 2023'!$A$7:$K$350,11,0)="NA",0,$I29)),$I29)</f>
        <v/>
      </c>
      <c r="L29" s="270" t="str">
        <f t="shared" si="1"/>
        <v/>
      </c>
      <c r="M29" s="270" t="str">
        <f>IF(I29="","",IF(I29*Formula!L32=0,"",I29*Formula!L32))</f>
        <v/>
      </c>
      <c r="N29" s="270" t="str">
        <f>IF(I29="","",IF(I29*Formula!M32=0,"",I29*Formula!M32))</f>
        <v/>
      </c>
      <c r="O29" s="270" t="str">
        <f>IF(I29="","",IF(I29*Formula!N32=0,"",I29*Formula!N32))</f>
        <v/>
      </c>
      <c r="P29" s="270" t="str">
        <f>IF(I29="","",IF(I29*Formula!O32=0,"",I29*Formula!O32))</f>
        <v/>
      </c>
      <c r="Q29" s="270" t="str">
        <f>IF(I29="","",IF(I29*Formula!P32=0,"",I29*Formula!P32))</f>
        <v/>
      </c>
      <c r="R29" s="14"/>
    </row>
    <row r="30" spans="1:18">
      <c r="A30" s="270" t="str">
        <f>IF(Formula!I33=0,"",Formula!I33)</f>
        <v/>
      </c>
      <c r="B30" s="271" t="str">
        <f>IF(C30="","",IF(A30="",NonDID,IFERROR(VLOOKUP(A30,'DID-list 2023'!$A$5:$K$350,2,0),Invalid)))</f>
        <v/>
      </c>
      <c r="C30" s="271" t="str">
        <f>IF(Formula!C33=0,"",Formula!C33)</f>
        <v/>
      </c>
      <c r="D30" s="271" t="str">
        <f>IF(Formula!E33=0,"",Formula!E33)</f>
        <v/>
      </c>
      <c r="E30" s="268" t="str">
        <f>IFERROR(VLOOKUP($A30,'DID-list 2023'!$A$7:$K$350,8,0),"")</f>
        <v/>
      </c>
      <c r="F30" s="268" t="str">
        <f>IFERROR(VLOOKUP($A30,'DID-list 2023'!$A$7:$K$350,5,0),"")</f>
        <v/>
      </c>
      <c r="G30" s="268" t="str">
        <f>IFERROR(VLOOKUP($A30,'DID-list 2023'!$A$7:$K$350,9,0),"")</f>
        <v/>
      </c>
      <c r="H30" s="272" t="str">
        <f>IF(Formula!D33*(Formula!F33/100)=0,"",Formula!D33*(Formula!F33/100))</f>
        <v/>
      </c>
      <c r="I30" s="272" t="str">
        <f t="shared" si="0"/>
        <v/>
      </c>
      <c r="J30" s="269" t="str">
        <f>IFERROR(IF(VLOOKUP($A30,'DID-list 2023'!$A$7:$K$350,10,0)="R",0,$I30)*OR(IF(VLOOKUP($A30,'DID-list 2023'!$A$7:$K$350,10,0)="NA",0,$I30)),$I30)</f>
        <v/>
      </c>
      <c r="K30" s="269" t="str">
        <f>IFERROR(IF(VLOOKUP($A30,'DID-list 2023'!$A$7:$K$350,11,0)="Y",0,$I30)*OR(IF(VLOOKUP($A30,'DID-list 2023'!$A$7:$K$350,11,0)="NA",0,$I30)),$I30)</f>
        <v/>
      </c>
      <c r="L30" s="270" t="str">
        <f t="shared" si="1"/>
        <v/>
      </c>
      <c r="M30" s="270" t="str">
        <f>IF(I30="","",IF(I30*Formula!L33=0,"",I30*Formula!L33))</f>
        <v/>
      </c>
      <c r="N30" s="270" t="str">
        <f>IF(I30="","",IF(I30*Formula!M33=0,"",I30*Formula!M33))</f>
        <v/>
      </c>
      <c r="O30" s="270" t="str">
        <f>IF(I30="","",IF(I30*Formula!N33=0,"",I30*Formula!N33))</f>
        <v/>
      </c>
      <c r="P30" s="270" t="str">
        <f>IF(I30="","",IF(I30*Formula!O33=0,"",I30*Formula!O33))</f>
        <v/>
      </c>
      <c r="Q30" s="270" t="str">
        <f>IF(I30="","",IF(I30*Formula!P33=0,"",I30*Formula!P33))</f>
        <v/>
      </c>
      <c r="R30" s="14"/>
    </row>
    <row r="31" spans="1:18">
      <c r="A31" s="270" t="str">
        <f>IF(Formula!I34=0,"",Formula!I34)</f>
        <v/>
      </c>
      <c r="B31" s="271" t="str">
        <f>IF(C31="","",IF(A31="",NonDID,IFERROR(VLOOKUP(A31,'DID-list 2023'!$A$5:$K$350,2,0),Invalid)))</f>
        <v/>
      </c>
      <c r="C31" s="271" t="str">
        <f>IF(Formula!C34=0,"",Formula!C34)</f>
        <v/>
      </c>
      <c r="D31" s="271" t="str">
        <f>IF(Formula!E34=0,"",Formula!E34)</f>
        <v/>
      </c>
      <c r="E31" s="268" t="str">
        <f>IFERROR(VLOOKUP($A31,'DID-list 2023'!$A$7:$K$350,8,0),"")</f>
        <v/>
      </c>
      <c r="F31" s="268" t="str">
        <f>IFERROR(VLOOKUP($A31,'DID-list 2023'!$A$7:$K$350,5,0),"")</f>
        <v/>
      </c>
      <c r="G31" s="268" t="str">
        <f>IFERROR(VLOOKUP($A31,'DID-list 2023'!$A$7:$K$350,9,0),"")</f>
        <v/>
      </c>
      <c r="H31" s="272" t="str">
        <f>IF(Formula!D34*(Formula!F34/100)=0,"",Formula!D34*(Formula!F34/100))</f>
        <v/>
      </c>
      <c r="I31" s="272" t="str">
        <f t="shared" si="0"/>
        <v/>
      </c>
      <c r="J31" s="269" t="str">
        <f>IFERROR(IF(VLOOKUP($A31,'DID-list 2023'!$A$7:$K$350,10,0)="R",0,$I31)*OR(IF(VLOOKUP($A31,'DID-list 2023'!$A$7:$K$350,10,0)="NA",0,$I31)),$I31)</f>
        <v/>
      </c>
      <c r="K31" s="269" t="str">
        <f>IFERROR(IF(VLOOKUP($A31,'DID-list 2023'!$A$7:$K$350,11,0)="Y",0,$I31)*OR(IF(VLOOKUP($A31,'DID-list 2023'!$A$7:$K$350,11,0)="NA",0,$I31)),$I31)</f>
        <v/>
      </c>
      <c r="L31" s="270" t="str">
        <f t="shared" si="1"/>
        <v/>
      </c>
      <c r="M31" s="270" t="str">
        <f>IF(I31="","",IF(I31*Formula!L34=0,"",I31*Formula!L34))</f>
        <v/>
      </c>
      <c r="N31" s="270" t="str">
        <f>IF(I31="","",IF(I31*Formula!M34=0,"",I31*Formula!M34))</f>
        <v/>
      </c>
      <c r="O31" s="270" t="str">
        <f>IF(I31="","",IF(I31*Formula!N34=0,"",I31*Formula!N34))</f>
        <v/>
      </c>
      <c r="P31" s="270" t="str">
        <f>IF(I31="","",IF(I31*Formula!O34=0,"",I31*Formula!O34))</f>
        <v/>
      </c>
      <c r="Q31" s="270" t="str">
        <f>IF(I31="","",IF(I31*Formula!P34=0,"",I31*Formula!P34))</f>
        <v/>
      </c>
      <c r="R31" s="14"/>
    </row>
    <row r="32" spans="1:18">
      <c r="A32" s="270" t="str">
        <f>IF(Formula!I35=0,"",Formula!I35)</f>
        <v/>
      </c>
      <c r="B32" s="271" t="str">
        <f>IF(C32="","",IF(A32="",NonDID,IFERROR(VLOOKUP(A32,'DID-list 2023'!$A$5:$K$350,2,0),Invalid)))</f>
        <v/>
      </c>
      <c r="C32" s="271" t="str">
        <f>IF(Formula!C35=0,"",Formula!C35)</f>
        <v/>
      </c>
      <c r="D32" s="271" t="str">
        <f>IF(Formula!E35=0,"",Formula!E35)</f>
        <v/>
      </c>
      <c r="E32" s="268" t="str">
        <f>IFERROR(VLOOKUP($A32,'DID-list 2023'!$A$7:$K$350,8,0),"")</f>
        <v/>
      </c>
      <c r="F32" s="268" t="str">
        <f>IFERROR(VLOOKUP($A32,'DID-list 2023'!$A$7:$K$350,5,0),"")</f>
        <v/>
      </c>
      <c r="G32" s="268" t="str">
        <f>IFERROR(VLOOKUP($A32,'DID-list 2023'!$A$7:$K$350,9,0),"")</f>
        <v/>
      </c>
      <c r="H32" s="272" t="str">
        <f>IF(Formula!D35*(Formula!F35/100)=0,"",Formula!D35*(Formula!F35/100))</f>
        <v/>
      </c>
      <c r="I32" s="272" t="str">
        <f t="shared" si="0"/>
        <v/>
      </c>
      <c r="J32" s="269" t="str">
        <f>IFERROR(IF(VLOOKUP($A32,'DID-list 2023'!$A$7:$K$350,10,0)="R",0,$I32)*OR(IF(VLOOKUP($A32,'DID-list 2023'!$A$7:$K$350,10,0)="NA",0,$I32)),$I32)</f>
        <v/>
      </c>
      <c r="K32" s="269" t="str">
        <f>IFERROR(IF(VLOOKUP($A32,'DID-list 2023'!$A$7:$K$350,11,0)="Y",0,$I32)*OR(IF(VLOOKUP($A32,'DID-list 2023'!$A$7:$K$350,11,0)="NA",0,$I32)),$I32)</f>
        <v/>
      </c>
      <c r="L32" s="270" t="str">
        <f t="shared" si="1"/>
        <v/>
      </c>
      <c r="M32" s="270" t="str">
        <f>IF(I32="","",IF(I32*Formula!L35=0,"",I32*Formula!L35))</f>
        <v/>
      </c>
      <c r="N32" s="270" t="str">
        <f>IF(I32="","",IF(I32*Formula!M35=0,"",I32*Formula!M35))</f>
        <v/>
      </c>
      <c r="O32" s="270" t="str">
        <f>IF(I32="","",IF(I32*Formula!N35=0,"",I32*Formula!N35))</f>
        <v/>
      </c>
      <c r="P32" s="270" t="str">
        <f>IF(I32="","",IF(I32*Formula!O35=0,"",I32*Formula!O35))</f>
        <v/>
      </c>
      <c r="Q32" s="270" t="str">
        <f>IF(I32="","",IF(I32*Formula!P35=0,"",I32*Formula!P35))</f>
        <v/>
      </c>
      <c r="R32" s="14"/>
    </row>
    <row r="33" spans="1:18">
      <c r="A33" s="270" t="str">
        <f>IF(Formula!I36=0,"",Formula!I36)</f>
        <v/>
      </c>
      <c r="B33" s="271" t="str">
        <f>IF(C33="","",IF(A33="",NonDID,IFERROR(VLOOKUP(A33,'DID-list 2023'!$A$5:$K$350,2,0),Invalid)))</f>
        <v/>
      </c>
      <c r="C33" s="271" t="str">
        <f>IF(Formula!C36=0,"",Formula!C36)</f>
        <v/>
      </c>
      <c r="D33" s="271" t="str">
        <f>IF(Formula!E36=0,"",Formula!E36)</f>
        <v/>
      </c>
      <c r="E33" s="268" t="str">
        <f>IFERROR(VLOOKUP($A33,'DID-list 2023'!$A$7:$K$350,8,0),"")</f>
        <v/>
      </c>
      <c r="F33" s="268" t="str">
        <f>IFERROR(VLOOKUP($A33,'DID-list 2023'!$A$7:$K$350,5,0),"")</f>
        <v/>
      </c>
      <c r="G33" s="268" t="str">
        <f>IFERROR(VLOOKUP($A33,'DID-list 2023'!$A$7:$K$350,9,0),"")</f>
        <v/>
      </c>
      <c r="H33" s="272" t="str">
        <f>IF(Formula!D36*(Formula!F36/100)=0,"",Formula!D36*(Formula!F36/100))</f>
        <v/>
      </c>
      <c r="I33" s="272" t="str">
        <f t="shared" si="0"/>
        <v/>
      </c>
      <c r="J33" s="269" t="str">
        <f>IFERROR(IF(VLOOKUP($A33,'DID-list 2023'!$A$7:$K$350,10,0)="R",0,$I33)*OR(IF(VLOOKUP($A33,'DID-list 2023'!$A$7:$K$350,10,0)="NA",0,$I33)),$I33)</f>
        <v/>
      </c>
      <c r="K33" s="269" t="str">
        <f>IFERROR(IF(VLOOKUP($A33,'DID-list 2023'!$A$7:$K$350,11,0)="Y",0,$I33)*OR(IF(VLOOKUP($A33,'DID-list 2023'!$A$7:$K$350,11,0)="NA",0,$I33)),$I33)</f>
        <v/>
      </c>
      <c r="L33" s="270" t="str">
        <f t="shared" si="1"/>
        <v/>
      </c>
      <c r="M33" s="270" t="str">
        <f>IF(I33="","",IF(I33*Formula!L36=0,"",I33*Formula!L36))</f>
        <v/>
      </c>
      <c r="N33" s="270" t="str">
        <f>IF(I33="","",IF(I33*Formula!M36=0,"",I33*Formula!M36))</f>
        <v/>
      </c>
      <c r="O33" s="270" t="str">
        <f>IF(I33="","",IF(I33*Formula!N36=0,"",I33*Formula!N36))</f>
        <v/>
      </c>
      <c r="P33" s="270" t="str">
        <f>IF(I33="","",IF(I33*Formula!O36=0,"",I33*Formula!O36))</f>
        <v/>
      </c>
      <c r="Q33" s="270" t="str">
        <f>IF(I33="","",IF(I33*Formula!P36=0,"",I33*Formula!P36))</f>
        <v/>
      </c>
      <c r="R33" s="14"/>
    </row>
    <row r="34" spans="1:18">
      <c r="A34" s="270" t="str">
        <f>IF(Formula!I37=0,"",Formula!I37)</f>
        <v/>
      </c>
      <c r="B34" s="271" t="str">
        <f>IF(C34="","",IF(A34="",NonDID,IFERROR(VLOOKUP(A34,'DID-list 2023'!$A$5:$K$350,2,0),Invalid)))</f>
        <v/>
      </c>
      <c r="C34" s="271" t="str">
        <f>IF(Formula!C37=0,"",Formula!C37)</f>
        <v/>
      </c>
      <c r="D34" s="271" t="str">
        <f>IF(Formula!E37=0,"",Formula!E37)</f>
        <v/>
      </c>
      <c r="E34" s="268" t="str">
        <f>IFERROR(VLOOKUP($A34,'DID-list 2023'!$A$7:$K$350,8,0),"")</f>
        <v/>
      </c>
      <c r="F34" s="268" t="str">
        <f>IFERROR(VLOOKUP($A34,'DID-list 2023'!$A$7:$K$350,5,0),"")</f>
        <v/>
      </c>
      <c r="G34" s="268" t="str">
        <f>IFERROR(VLOOKUP($A34,'DID-list 2023'!$A$7:$K$350,9,0),"")</f>
        <v/>
      </c>
      <c r="H34" s="272" t="str">
        <f>IF(Formula!D37*(Formula!F37/100)=0,"",Formula!D37*(Formula!F37/100))</f>
        <v/>
      </c>
      <c r="I34" s="272" t="str">
        <f t="shared" si="0"/>
        <v/>
      </c>
      <c r="J34" s="269" t="str">
        <f>IFERROR(IF(VLOOKUP($A34,'DID-list 2023'!$A$7:$K$350,10,0)="R",0,$I34)*OR(IF(VLOOKUP($A34,'DID-list 2023'!$A$7:$K$350,10,0)="NA",0,$I34)),$I34)</f>
        <v/>
      </c>
      <c r="K34" s="269" t="str">
        <f>IFERROR(IF(VLOOKUP($A34,'DID-list 2023'!$A$7:$K$350,11,0)="Y",0,$I34)*OR(IF(VLOOKUP($A34,'DID-list 2023'!$A$7:$K$350,11,0)="NA",0,$I34)),$I34)</f>
        <v/>
      </c>
      <c r="L34" s="270" t="str">
        <f t="shared" si="1"/>
        <v/>
      </c>
      <c r="M34" s="270" t="str">
        <f>IF(I34="","",IF(I34*Formula!L37=0,"",I34*Formula!L37))</f>
        <v/>
      </c>
      <c r="N34" s="270" t="str">
        <f>IF(I34="","",IF(I34*Formula!M37=0,"",I34*Formula!M37))</f>
        <v/>
      </c>
      <c r="O34" s="270" t="str">
        <f>IF(I34="","",IF(I34*Formula!N37=0,"",I34*Formula!N37))</f>
        <v/>
      </c>
      <c r="P34" s="270" t="str">
        <f>IF(I34="","",IF(I34*Formula!O37=0,"",I34*Formula!O37))</f>
        <v/>
      </c>
      <c r="Q34" s="270" t="str">
        <f>IF(I34="","",IF(I34*Formula!P37=0,"",I34*Formula!P37))</f>
        <v/>
      </c>
      <c r="R34" s="14"/>
    </row>
    <row r="35" spans="1:18">
      <c r="A35" s="270" t="str">
        <f>IF(Formula!I38=0,"",Formula!I38)</f>
        <v/>
      </c>
      <c r="B35" s="271" t="str">
        <f>IF(C35="","",IF(A35="",NonDID,IFERROR(VLOOKUP(A35,'DID-list 2023'!$A$5:$K$350,2,0),Invalid)))</f>
        <v/>
      </c>
      <c r="C35" s="271" t="str">
        <f>IF(Formula!C38=0,"",Formula!C38)</f>
        <v/>
      </c>
      <c r="D35" s="271" t="str">
        <f>IF(Formula!E38=0,"",Formula!E38)</f>
        <v/>
      </c>
      <c r="E35" s="268" t="str">
        <f>IFERROR(VLOOKUP($A35,'DID-list 2023'!$A$7:$K$350,8,0),"")</f>
        <v/>
      </c>
      <c r="F35" s="268" t="str">
        <f>IFERROR(VLOOKUP($A35,'DID-list 2023'!$A$7:$K$350,5,0),"")</f>
        <v/>
      </c>
      <c r="G35" s="268" t="str">
        <f>IFERROR(VLOOKUP($A35,'DID-list 2023'!$A$7:$K$350,9,0),"")</f>
        <v/>
      </c>
      <c r="H35" s="272" t="str">
        <f>IF(Formula!D38*(Formula!F38/100)=0,"",Formula!D38*(Formula!F38/100))</f>
        <v/>
      </c>
      <c r="I35" s="272" t="str">
        <f t="shared" si="0"/>
        <v/>
      </c>
      <c r="J35" s="269" t="str">
        <f>IFERROR(IF(VLOOKUP($A35,'DID-list 2023'!$A$7:$K$350,10,0)="R",0,$I35)*OR(IF(VLOOKUP($A35,'DID-list 2023'!$A$7:$K$350,10,0)="NA",0,$I35)),$I35)</f>
        <v/>
      </c>
      <c r="K35" s="269" t="str">
        <f>IFERROR(IF(VLOOKUP($A35,'DID-list 2023'!$A$7:$K$350,11,0)="Y",0,$I35)*OR(IF(VLOOKUP($A35,'DID-list 2023'!$A$7:$K$350,11,0)="NA",0,$I35)),$I35)</f>
        <v/>
      </c>
      <c r="L35" s="270" t="str">
        <f t="shared" si="1"/>
        <v/>
      </c>
      <c r="M35" s="270" t="str">
        <f>IF(I35="","",IF(I35*Formula!L38=0,"",I35*Formula!L38))</f>
        <v/>
      </c>
      <c r="N35" s="270" t="str">
        <f>IF(I35="","",IF(I35*Formula!M38=0,"",I35*Formula!M38))</f>
        <v/>
      </c>
      <c r="O35" s="270" t="str">
        <f>IF(I35="","",IF(I35*Formula!N38=0,"",I35*Formula!N38))</f>
        <v/>
      </c>
      <c r="P35" s="270" t="str">
        <f>IF(I35="","",IF(I35*Formula!O38=0,"",I35*Formula!O38))</f>
        <v/>
      </c>
      <c r="Q35" s="270" t="str">
        <f>IF(I35="","",IF(I35*Formula!P38=0,"",I35*Formula!P38))</f>
        <v/>
      </c>
      <c r="R35" s="14"/>
    </row>
    <row r="36" spans="1:18">
      <c r="A36" s="270" t="str">
        <f>IF(Formula!I39=0,"",Formula!I39)</f>
        <v/>
      </c>
      <c r="B36" s="271" t="str">
        <f>IF(C36="","",IF(A36="",NonDID,IFERROR(VLOOKUP(A36,'DID-list 2023'!$A$5:$K$350,2,0),Invalid)))</f>
        <v/>
      </c>
      <c r="C36" s="271" t="str">
        <f>IF(Formula!C39=0,"",Formula!C39)</f>
        <v/>
      </c>
      <c r="D36" s="271" t="str">
        <f>IF(Formula!E39=0,"",Formula!E39)</f>
        <v/>
      </c>
      <c r="E36" s="268" t="str">
        <f>IFERROR(VLOOKUP($A36,'DID-list 2023'!$A$7:$K$350,8,0),"")</f>
        <v/>
      </c>
      <c r="F36" s="268" t="str">
        <f>IFERROR(VLOOKUP($A36,'DID-list 2023'!$A$7:$K$350,5,0),"")</f>
        <v/>
      </c>
      <c r="G36" s="268" t="str">
        <f>IFERROR(VLOOKUP($A36,'DID-list 2023'!$A$7:$K$350,9,0),"")</f>
        <v/>
      </c>
      <c r="H36" s="272" t="str">
        <f>IF(Formula!D39*(Formula!F39/100)=0,"",Formula!D39*(Formula!F39/100))</f>
        <v/>
      </c>
      <c r="I36" s="272" t="str">
        <f t="shared" si="0"/>
        <v/>
      </c>
      <c r="J36" s="269" t="str">
        <f>IFERROR(IF(VLOOKUP($A36,'DID-list 2023'!$A$7:$K$350,10,0)="R",0,$I36)*OR(IF(VLOOKUP($A36,'DID-list 2023'!$A$7:$K$350,10,0)="NA",0,$I36)),$I36)</f>
        <v/>
      </c>
      <c r="K36" s="269" t="str">
        <f>IFERROR(IF(VLOOKUP($A36,'DID-list 2023'!$A$7:$K$350,11,0)="Y",0,$I36)*OR(IF(VLOOKUP($A36,'DID-list 2023'!$A$7:$K$350,11,0)="NA",0,$I36)),$I36)</f>
        <v/>
      </c>
      <c r="L36" s="270" t="str">
        <f t="shared" si="1"/>
        <v/>
      </c>
      <c r="M36" s="270" t="str">
        <f>IF(I36="","",IF(I36*Formula!L39=0,"",I36*Formula!L39))</f>
        <v/>
      </c>
      <c r="N36" s="270" t="str">
        <f>IF(I36="","",IF(I36*Formula!M39=0,"",I36*Formula!M39))</f>
        <v/>
      </c>
      <c r="O36" s="270" t="str">
        <f>IF(I36="","",IF(I36*Formula!N39=0,"",I36*Formula!N39))</f>
        <v/>
      </c>
      <c r="P36" s="270" t="str">
        <f>IF(I36="","",IF(I36*Formula!O39=0,"",I36*Formula!O39))</f>
        <v/>
      </c>
      <c r="Q36" s="270" t="str">
        <f>IF(I36="","",IF(I36*Formula!P39=0,"",I36*Formula!P39))</f>
        <v/>
      </c>
      <c r="R36" s="14"/>
    </row>
    <row r="37" spans="1:18">
      <c r="A37" s="270" t="str">
        <f>IF(Formula!I40=0,"",Formula!I40)</f>
        <v/>
      </c>
      <c r="B37" s="271" t="str">
        <f>IF(C37="","",IF(A37="",NonDID,IFERROR(VLOOKUP(A37,'DID-list 2023'!$A$5:$K$350,2,0),Invalid)))</f>
        <v/>
      </c>
      <c r="C37" s="271" t="str">
        <f>IF(Formula!C40=0,"",Formula!C40)</f>
        <v/>
      </c>
      <c r="D37" s="271" t="str">
        <f>IF(Formula!E40=0,"",Formula!E40)</f>
        <v/>
      </c>
      <c r="E37" s="268" t="str">
        <f>IFERROR(VLOOKUP($A37,'DID-list 2023'!$A$7:$K$350,8,0),"")</f>
        <v/>
      </c>
      <c r="F37" s="268" t="str">
        <f>IFERROR(VLOOKUP($A37,'DID-list 2023'!$A$7:$K$350,5,0),"")</f>
        <v/>
      </c>
      <c r="G37" s="268" t="str">
        <f>IFERROR(VLOOKUP($A37,'DID-list 2023'!$A$7:$K$350,9,0),"")</f>
        <v/>
      </c>
      <c r="H37" s="272" t="str">
        <f>IF(Formula!D40*(Formula!F40/100)=0,"",Formula!D40*(Formula!F40/100))</f>
        <v/>
      </c>
      <c r="I37" s="272" t="str">
        <f t="shared" si="0"/>
        <v/>
      </c>
      <c r="J37" s="269" t="str">
        <f>IFERROR(IF(VLOOKUP($A37,'DID-list 2023'!$A$7:$K$350,10,0)="R",0,$I37)*OR(IF(VLOOKUP($A37,'DID-list 2023'!$A$7:$K$350,10,0)="NA",0,$I37)),$I37)</f>
        <v/>
      </c>
      <c r="K37" s="269" t="str">
        <f>IFERROR(IF(VLOOKUP($A37,'DID-list 2023'!$A$7:$K$350,11,0)="Y",0,$I37)*OR(IF(VLOOKUP($A37,'DID-list 2023'!$A$7:$K$350,11,0)="NA",0,$I37)),$I37)</f>
        <v/>
      </c>
      <c r="L37" s="270" t="str">
        <f t="shared" si="1"/>
        <v/>
      </c>
      <c r="M37" s="270" t="str">
        <f>IF(I37="","",IF(I37*Formula!L40=0,"",I37*Formula!L40))</f>
        <v/>
      </c>
      <c r="N37" s="270" t="str">
        <f>IF(I37="","",IF(I37*Formula!M40=0,"",I37*Formula!M40))</f>
        <v/>
      </c>
      <c r="O37" s="270" t="str">
        <f>IF(I37="","",IF(I37*Formula!N40=0,"",I37*Formula!N40))</f>
        <v/>
      </c>
      <c r="P37" s="270" t="str">
        <f>IF(I37="","",IF(I37*Formula!O40=0,"",I37*Formula!O40))</f>
        <v/>
      </c>
      <c r="Q37" s="270" t="str">
        <f>IF(I37="","",IF(I37*Formula!P40=0,"",I37*Formula!P40))</f>
        <v/>
      </c>
      <c r="R37" s="14"/>
    </row>
    <row r="38" spans="1:18">
      <c r="A38" s="270" t="str">
        <f>IF(Formula!I41=0,"",Formula!I41)</f>
        <v/>
      </c>
      <c r="B38" s="271" t="str">
        <f>IF(C38="","",IF(A38="",NonDID,IFERROR(VLOOKUP(A38,'DID-list 2023'!$A$5:$K$350,2,0),Invalid)))</f>
        <v/>
      </c>
      <c r="C38" s="271" t="str">
        <f>IF(Formula!C41=0,"",Formula!C41)</f>
        <v/>
      </c>
      <c r="D38" s="271" t="str">
        <f>IF(Formula!E41=0,"",Formula!E41)</f>
        <v/>
      </c>
      <c r="E38" s="268" t="str">
        <f>IFERROR(VLOOKUP($A38,'DID-list 2023'!$A$7:$K$350,8,0),"")</f>
        <v/>
      </c>
      <c r="F38" s="268" t="str">
        <f>IFERROR(VLOOKUP($A38,'DID-list 2023'!$A$7:$K$350,5,0),"")</f>
        <v/>
      </c>
      <c r="G38" s="268" t="str">
        <f>IFERROR(VLOOKUP($A38,'DID-list 2023'!$A$7:$K$350,9,0),"")</f>
        <v/>
      </c>
      <c r="H38" s="272" t="str">
        <f>IF(Formula!D41*(Formula!F41/100)=0,"",Formula!D41*(Formula!F41/100))</f>
        <v/>
      </c>
      <c r="I38" s="272" t="str">
        <f t="shared" si="0"/>
        <v/>
      </c>
      <c r="J38" s="269" t="str">
        <f>IFERROR(IF(VLOOKUP($A38,'DID-list 2023'!$A$7:$K$350,10,0)="R",0,$I38)*OR(IF(VLOOKUP($A38,'DID-list 2023'!$A$7:$K$350,10,0)="NA",0,$I38)),$I38)</f>
        <v/>
      </c>
      <c r="K38" s="269" t="str">
        <f>IFERROR(IF(VLOOKUP($A38,'DID-list 2023'!$A$7:$K$350,11,0)="Y",0,$I38)*OR(IF(VLOOKUP($A38,'DID-list 2023'!$A$7:$K$350,11,0)="NA",0,$I38)),$I38)</f>
        <v/>
      </c>
      <c r="L38" s="270" t="str">
        <f t="shared" si="1"/>
        <v/>
      </c>
      <c r="M38" s="270" t="str">
        <f>IF(I38="","",IF(I38*Formula!L41=0,"",I38*Formula!L41))</f>
        <v/>
      </c>
      <c r="N38" s="270" t="str">
        <f>IF(I38="","",IF(I38*Formula!M41=0,"",I38*Formula!M41))</f>
        <v/>
      </c>
      <c r="O38" s="270" t="str">
        <f>IF(I38="","",IF(I38*Formula!N41=0,"",I38*Formula!N41))</f>
        <v/>
      </c>
      <c r="P38" s="270" t="str">
        <f>IF(I38="","",IF(I38*Formula!O41=0,"",I38*Formula!O41))</f>
        <v/>
      </c>
      <c r="Q38" s="270" t="str">
        <f>IF(I38="","",IF(I38*Formula!P41=0,"",I38*Formula!P41))</f>
        <v/>
      </c>
      <c r="R38" s="14"/>
    </row>
    <row r="39" spans="1:18">
      <c r="A39" s="270" t="str">
        <f>IF(Formula!I42=0,"",Formula!I42)</f>
        <v/>
      </c>
      <c r="B39" s="271" t="str">
        <f>IF(C39="","",IF(A39="",NonDID,IFERROR(VLOOKUP(A39,'DID-list 2023'!$A$5:$K$350,2,0),Invalid)))</f>
        <v/>
      </c>
      <c r="C39" s="271" t="str">
        <f>IF(Formula!C42=0,"",Formula!C42)</f>
        <v/>
      </c>
      <c r="D39" s="271" t="str">
        <f>IF(Formula!E42=0,"",Formula!E42)</f>
        <v/>
      </c>
      <c r="E39" s="268" t="str">
        <f>IFERROR(VLOOKUP($A39,'DID-list 2023'!$A$7:$K$350,8,0),"")</f>
        <v/>
      </c>
      <c r="F39" s="268" t="str">
        <f>IFERROR(VLOOKUP($A39,'DID-list 2023'!$A$7:$K$350,5,0),"")</f>
        <v/>
      </c>
      <c r="G39" s="268" t="str">
        <f>IFERROR(VLOOKUP($A39,'DID-list 2023'!$A$7:$K$350,9,0),"")</f>
        <v/>
      </c>
      <c r="H39" s="272" t="str">
        <f>IF(Formula!D42*(Formula!F42/100)=0,"",Formula!D42*(Formula!F42/100))</f>
        <v/>
      </c>
      <c r="I39" s="272" t="str">
        <f t="shared" si="0"/>
        <v/>
      </c>
      <c r="J39" s="269" t="str">
        <f>IFERROR(IF(VLOOKUP($A39,'DID-list 2023'!$A$7:$K$350,10,0)="R",0,$I39)*OR(IF(VLOOKUP($A39,'DID-list 2023'!$A$7:$K$350,10,0)="NA",0,$I39)),$I39)</f>
        <v/>
      </c>
      <c r="K39" s="269" t="str">
        <f>IFERROR(IF(VLOOKUP($A39,'DID-list 2023'!$A$7:$K$350,11,0)="Y",0,$I39)*OR(IF(VLOOKUP($A39,'DID-list 2023'!$A$7:$K$350,11,0)="NA",0,$I39)),$I39)</f>
        <v/>
      </c>
      <c r="L39" s="270" t="str">
        <f t="shared" si="1"/>
        <v/>
      </c>
      <c r="M39" s="270" t="str">
        <f>IF(I39="","",IF(I39*Formula!L42=0,"",I39*Formula!L42))</f>
        <v/>
      </c>
      <c r="N39" s="270" t="str">
        <f>IF(I39="","",IF(I39*Formula!M42=0,"",I39*Formula!M42))</f>
        <v/>
      </c>
      <c r="O39" s="270" t="str">
        <f>IF(I39="","",IF(I39*Formula!N42=0,"",I39*Formula!N42))</f>
        <v/>
      </c>
      <c r="P39" s="270" t="str">
        <f>IF(I39="","",IF(I39*Formula!O42=0,"",I39*Formula!O42))</f>
        <v/>
      </c>
      <c r="Q39" s="270" t="str">
        <f>IF(I39="","",IF(I39*Formula!P42=0,"",I39*Formula!P42))</f>
        <v/>
      </c>
      <c r="R39" s="14"/>
    </row>
    <row r="40" spans="1:18">
      <c r="A40" s="270" t="str">
        <f>IF(Formula!I43=0,"",Formula!I43)</f>
        <v/>
      </c>
      <c r="B40" s="271" t="str">
        <f>IF(C40="","",IF(A40="",NonDID,IFERROR(VLOOKUP(A40,'DID-list 2023'!$A$5:$K$350,2,0),Invalid)))</f>
        <v/>
      </c>
      <c r="C40" s="271" t="str">
        <f>IF(Formula!C43=0,"",Formula!C43)</f>
        <v/>
      </c>
      <c r="D40" s="271" t="str">
        <f>IF(Formula!E43=0,"",Formula!E43)</f>
        <v/>
      </c>
      <c r="E40" s="268" t="str">
        <f>IFERROR(VLOOKUP($A40,'DID-list 2023'!$A$7:$K$350,8,0),"")</f>
        <v/>
      </c>
      <c r="F40" s="268" t="str">
        <f>IFERROR(VLOOKUP($A40,'DID-list 2023'!$A$7:$K$350,5,0),"")</f>
        <v/>
      </c>
      <c r="G40" s="268" t="str">
        <f>IFERROR(VLOOKUP($A40,'DID-list 2023'!$A$7:$K$350,9,0),"")</f>
        <v/>
      </c>
      <c r="H40" s="272" t="str">
        <f>IF(Formula!D43*(Formula!F43/100)=0,"",Formula!D43*(Formula!F43/100))</f>
        <v/>
      </c>
      <c r="I40" s="272" t="str">
        <f t="shared" si="0"/>
        <v/>
      </c>
      <c r="J40" s="269" t="str">
        <f>IFERROR(IF(VLOOKUP($A40,'DID-list 2023'!$A$7:$K$350,10,0)="R",0,$I40)*OR(IF(VLOOKUP($A40,'DID-list 2023'!$A$7:$K$350,10,0)="NA",0,$I40)),$I40)</f>
        <v/>
      </c>
      <c r="K40" s="269" t="str">
        <f>IFERROR(IF(VLOOKUP($A40,'DID-list 2023'!$A$7:$K$350,11,0)="Y",0,$I40)*OR(IF(VLOOKUP($A40,'DID-list 2023'!$A$7:$K$350,11,0)="NA",0,$I40)),$I40)</f>
        <v/>
      </c>
      <c r="L40" s="270" t="str">
        <f t="shared" si="1"/>
        <v/>
      </c>
      <c r="M40" s="270" t="str">
        <f>IF(I40="","",IF(I40*Formula!L43=0,"",I40*Formula!L43))</f>
        <v/>
      </c>
      <c r="N40" s="270" t="str">
        <f>IF(I40="","",IF(I40*Formula!M43=0,"",I40*Formula!M43))</f>
        <v/>
      </c>
      <c r="O40" s="270" t="str">
        <f>IF(I40="","",IF(I40*Formula!N43=0,"",I40*Formula!N43))</f>
        <v/>
      </c>
      <c r="P40" s="270" t="str">
        <f>IF(I40="","",IF(I40*Formula!O43=0,"",I40*Formula!O43))</f>
        <v/>
      </c>
      <c r="Q40" s="270" t="str">
        <f>IF(I40="","",IF(I40*Formula!P43=0,"",I40*Formula!P43))</f>
        <v/>
      </c>
      <c r="R40" s="14"/>
    </row>
    <row r="41" spans="1:18">
      <c r="A41" s="270" t="str">
        <f>IF(Formula!I44=0,"",Formula!I44)</f>
        <v/>
      </c>
      <c r="B41" s="271" t="str">
        <f>IF(C41="","",IF(A41="",NonDID,IFERROR(VLOOKUP(A41,'DID-list 2023'!$A$5:$K$350,2,0),Invalid)))</f>
        <v/>
      </c>
      <c r="C41" s="271" t="str">
        <f>IF(Formula!C44=0,"",Formula!C44)</f>
        <v/>
      </c>
      <c r="D41" s="271" t="str">
        <f>IF(Formula!E44=0,"",Formula!E44)</f>
        <v/>
      </c>
      <c r="E41" s="268" t="str">
        <f>IFERROR(VLOOKUP($A41,'DID-list 2023'!$A$7:$K$350,8,0),"")</f>
        <v/>
      </c>
      <c r="F41" s="268" t="str">
        <f>IFERROR(VLOOKUP($A41,'DID-list 2023'!$A$7:$K$350,5,0),"")</f>
        <v/>
      </c>
      <c r="G41" s="268" t="str">
        <f>IFERROR(VLOOKUP($A41,'DID-list 2023'!$A$7:$K$350,9,0),"")</f>
        <v/>
      </c>
      <c r="H41" s="272" t="str">
        <f>IF(Formula!D44*(Formula!F44/100)=0,"",Formula!D44*(Formula!F44/100))</f>
        <v/>
      </c>
      <c r="I41" s="272" t="str">
        <f t="shared" si="0"/>
        <v/>
      </c>
      <c r="J41" s="269" t="str">
        <f>IFERROR(IF(VLOOKUP($A41,'DID-list 2023'!$A$7:$K$350,10,0)="R",0,$I41)*OR(IF(VLOOKUP($A41,'DID-list 2023'!$A$7:$K$350,10,0)="NA",0,$I41)),$I41)</f>
        <v/>
      </c>
      <c r="K41" s="269" t="str">
        <f>IFERROR(IF(VLOOKUP($A41,'DID-list 2023'!$A$7:$K$350,11,0)="Y",0,$I41)*OR(IF(VLOOKUP($A41,'DID-list 2023'!$A$7:$K$350,11,0)="NA",0,$I41)),$I41)</f>
        <v/>
      </c>
      <c r="L41" s="270" t="str">
        <f t="shared" si="1"/>
        <v/>
      </c>
      <c r="M41" s="270" t="str">
        <f>IF(I41="","",IF(I41*Formula!L44=0,"",I41*Formula!L44))</f>
        <v/>
      </c>
      <c r="N41" s="270" t="str">
        <f>IF(I41="","",IF(I41*Formula!M44=0,"",I41*Formula!M44))</f>
        <v/>
      </c>
      <c r="O41" s="270" t="str">
        <f>IF(I41="","",IF(I41*Formula!N44=0,"",I41*Formula!N44))</f>
        <v/>
      </c>
      <c r="P41" s="270" t="str">
        <f>IF(I41="","",IF(I41*Formula!O44=0,"",I41*Formula!O44))</f>
        <v/>
      </c>
      <c r="Q41" s="270" t="str">
        <f>IF(I41="","",IF(I41*Formula!P44=0,"",I41*Formula!P44))</f>
        <v/>
      </c>
      <c r="R41" s="14"/>
    </row>
    <row r="42" spans="1:18">
      <c r="A42" s="14"/>
      <c r="B42" s="27" t="s">
        <v>59</v>
      </c>
      <c r="C42" s="27"/>
      <c r="D42" s="28"/>
      <c r="E42" s="27"/>
      <c r="F42" s="27"/>
      <c r="G42" s="27"/>
      <c r="H42" s="29">
        <f>SUM(H5:H41)</f>
        <v>0</v>
      </c>
      <c r="I42" s="29">
        <f t="shared" ref="I42:Q42" si="2">SUM(I5:I40)</f>
        <v>0</v>
      </c>
      <c r="J42" s="29">
        <f t="shared" si="2"/>
        <v>0</v>
      </c>
      <c r="K42" s="29">
        <f t="shared" si="2"/>
        <v>0</v>
      </c>
      <c r="L42" s="29">
        <f t="shared" si="2"/>
        <v>0</v>
      </c>
      <c r="M42" s="29">
        <f t="shared" si="2"/>
        <v>0</v>
      </c>
      <c r="N42" s="29">
        <f t="shared" si="2"/>
        <v>0</v>
      </c>
      <c r="O42" s="29">
        <f t="shared" si="2"/>
        <v>0</v>
      </c>
      <c r="P42" s="29">
        <f t="shared" si="2"/>
        <v>0</v>
      </c>
      <c r="Q42" s="29">
        <f t="shared" si="2"/>
        <v>0</v>
      </c>
      <c r="R42" s="14"/>
    </row>
    <row r="43" spans="1:18" ht="12.75" customHeight="1">
      <c r="A43" s="14"/>
      <c r="B43" s="30"/>
      <c r="C43" s="30"/>
      <c r="D43" s="14"/>
      <c r="E43" s="30"/>
      <c r="F43" s="30"/>
      <c r="G43" s="30"/>
      <c r="H43" s="31"/>
      <c r="I43" s="31"/>
      <c r="J43" s="31"/>
      <c r="K43" s="31"/>
      <c r="L43" s="279"/>
      <c r="M43" s="279"/>
      <c r="N43" s="279"/>
      <c r="O43" s="279"/>
      <c r="P43" s="31"/>
      <c r="Q43" s="30"/>
      <c r="R43" s="14"/>
    </row>
    <row r="44" spans="1:18">
      <c r="A44" s="14"/>
      <c r="B44" s="30"/>
      <c r="C44" s="30"/>
      <c r="D44" s="14"/>
      <c r="E44" s="30"/>
      <c r="F44" s="30"/>
      <c r="G44" s="30"/>
      <c r="H44" s="31"/>
      <c r="I44" s="31"/>
      <c r="J44" s="31"/>
      <c r="K44" s="31"/>
      <c r="L44" s="279"/>
      <c r="M44" s="279"/>
      <c r="N44" s="279"/>
      <c r="O44" s="279"/>
      <c r="P44" s="31"/>
      <c r="Q44" s="30"/>
      <c r="R44" s="14"/>
    </row>
    <row r="45" spans="1:18">
      <c r="A45" s="18"/>
      <c r="B45" s="14"/>
      <c r="C45" s="14"/>
      <c r="D45" s="14"/>
      <c r="E45" s="14"/>
      <c r="F45" s="14"/>
      <c r="G45" s="14"/>
      <c r="H45" s="32" t="s">
        <v>60</v>
      </c>
      <c r="I45" s="280"/>
      <c r="J45" s="280"/>
      <c r="K45" s="303" t="str">
        <f>K55</f>
        <v>O11</v>
      </c>
      <c r="L45" s="304"/>
      <c r="M45" s="70" t="str">
        <f>M55</f>
        <v>O12</v>
      </c>
      <c r="N45" s="70" t="str">
        <f>N55</f>
        <v>O9</v>
      </c>
      <c r="O45" s="14"/>
      <c r="P45" s="14"/>
      <c r="Q45" s="73"/>
      <c r="R45" s="14"/>
    </row>
    <row r="46" spans="1:18" ht="27.75" customHeight="1">
      <c r="A46" s="18"/>
      <c r="B46" s="33" t="s">
        <v>61</v>
      </c>
      <c r="C46" s="34"/>
      <c r="D46" s="34"/>
      <c r="E46" s="34"/>
      <c r="F46" s="34"/>
      <c r="G46" s="34"/>
      <c r="H46" s="281" t="s">
        <v>62</v>
      </c>
      <c r="I46" s="282"/>
      <c r="J46" s="283"/>
      <c r="K46" s="311" t="s">
        <v>63</v>
      </c>
      <c r="L46" s="312"/>
      <c r="M46" s="45" t="s">
        <v>64</v>
      </c>
      <c r="N46" s="48" t="s">
        <v>65</v>
      </c>
      <c r="O46" s="14"/>
      <c r="P46" s="14"/>
      <c r="Q46" s="73"/>
      <c r="R46" s="14"/>
    </row>
    <row r="47" spans="1:18">
      <c r="A47" s="18"/>
      <c r="B47" s="35" t="s">
        <v>66</v>
      </c>
      <c r="C47" s="22"/>
      <c r="D47" s="14"/>
      <c r="E47" s="30"/>
      <c r="F47" s="30"/>
      <c r="G47" s="30"/>
      <c r="H47" s="53" t="str">
        <f t="shared" ref="H47" si="3">H57</f>
        <v>Hand dishwashing detergent</v>
      </c>
      <c r="I47" s="51"/>
      <c r="J47" s="284"/>
      <c r="K47" s="313" t="str">
        <f>IF(($M$42*10000+$N$42*1000+$O$42*100+$P$42*10+$Q$42)&lt;=K57+0.0045,"OK","NO")</f>
        <v>OK</v>
      </c>
      <c r="L47" s="314"/>
      <c r="M47" s="26" t="str">
        <f>IFERROR(IF($L$42&lt;=M57+0.45,"OK","NO"),"")</f>
        <v>OK</v>
      </c>
      <c r="N47" s="26" t="str">
        <f>IFERROR(IF($E$3&lt;=N57+0.045,"OK","NO"),"")</f>
        <v>OK</v>
      </c>
      <c r="O47" s="14"/>
      <c r="P47" s="14"/>
      <c r="Q47" s="25"/>
      <c r="R47" s="14"/>
    </row>
    <row r="48" spans="1:18" ht="12.75" customHeight="1">
      <c r="A48" s="18"/>
      <c r="B48" s="35" t="s">
        <v>67</v>
      </c>
      <c r="C48" s="22"/>
      <c r="D48" s="14"/>
      <c r="E48" s="30"/>
      <c r="F48" s="30"/>
      <c r="G48" s="30"/>
      <c r="H48" s="277" t="s">
        <v>68</v>
      </c>
      <c r="I48" s="275"/>
      <c r="J48" s="285"/>
      <c r="K48" s="315">
        <f>$M$42*10000+$N$42*1000+$O$42*100+$P$42*10+$Q$42</f>
        <v>0</v>
      </c>
      <c r="L48" s="316"/>
      <c r="M48" s="278">
        <f>$L$42</f>
        <v>0</v>
      </c>
      <c r="N48" s="276">
        <f>E3</f>
        <v>0</v>
      </c>
      <c r="O48" s="14"/>
      <c r="P48" s="14"/>
      <c r="Q48" s="14"/>
      <c r="R48" s="14"/>
    </row>
    <row r="49" spans="1:18" ht="12.75" customHeight="1">
      <c r="A49" s="18"/>
      <c r="B49" s="305" t="s">
        <v>69</v>
      </c>
      <c r="C49" s="306"/>
      <c r="D49" s="306"/>
      <c r="E49" s="306"/>
      <c r="F49" s="306"/>
      <c r="G49" s="75"/>
      <c r="H49" s="49"/>
      <c r="I49" s="46"/>
      <c r="J49" s="279"/>
      <c r="K49" s="25"/>
      <c r="L49" s="25"/>
      <c r="M49" s="14"/>
      <c r="N49" s="25"/>
      <c r="O49" s="14"/>
      <c r="P49" s="14"/>
      <c r="Q49" s="14"/>
      <c r="R49" s="14"/>
    </row>
    <row r="50" spans="1:18" ht="12.75" customHeight="1">
      <c r="A50" s="18"/>
      <c r="B50" s="305"/>
      <c r="C50" s="306"/>
      <c r="D50" s="306"/>
      <c r="E50" s="306"/>
      <c r="F50" s="306"/>
      <c r="G50" s="75"/>
      <c r="H50" s="49"/>
      <c r="I50" s="46"/>
      <c r="J50" s="279"/>
      <c r="K50" s="25"/>
      <c r="L50" s="25"/>
      <c r="M50" s="14"/>
      <c r="N50" s="25"/>
      <c r="O50" s="14"/>
      <c r="P50" s="14"/>
      <c r="Q50" s="14"/>
      <c r="R50" s="14"/>
    </row>
    <row r="51" spans="1:18" ht="12.75" customHeight="1">
      <c r="A51" s="18"/>
      <c r="B51" s="307" t="s">
        <v>70</v>
      </c>
      <c r="C51" s="308"/>
      <c r="D51" s="308"/>
      <c r="E51" s="308"/>
      <c r="F51" s="308"/>
      <c r="G51" s="14"/>
      <c r="H51" s="76"/>
      <c r="I51" s="14"/>
      <c r="J51" s="14"/>
      <c r="K51" s="14"/>
      <c r="L51" s="14"/>
      <c r="M51" s="14"/>
      <c r="N51" s="25"/>
      <c r="O51" s="14"/>
      <c r="P51" s="14"/>
      <c r="Q51" s="14"/>
      <c r="R51" s="14"/>
    </row>
    <row r="52" spans="1:18" ht="12.75" customHeight="1">
      <c r="A52" s="18"/>
      <c r="B52" s="307"/>
      <c r="C52" s="308"/>
      <c r="D52" s="308"/>
      <c r="E52" s="308"/>
      <c r="F52" s="308"/>
      <c r="G52" s="14"/>
      <c r="H52" s="49"/>
      <c r="I52" s="18"/>
      <c r="J52" s="279"/>
      <c r="K52" s="25"/>
      <c r="L52" s="25"/>
      <c r="M52" s="14"/>
      <c r="N52" s="25"/>
      <c r="O52" s="14"/>
      <c r="P52" s="14"/>
      <c r="Q52" s="14"/>
      <c r="R52" s="14"/>
    </row>
    <row r="53" spans="1:18" ht="12.75" customHeight="1">
      <c r="A53" s="18"/>
      <c r="B53" s="35" t="s">
        <v>71</v>
      </c>
      <c r="C53" s="22"/>
      <c r="D53" s="14"/>
      <c r="E53" s="14"/>
      <c r="F53" s="14"/>
      <c r="G53" s="14"/>
      <c r="H53" s="49"/>
      <c r="I53" s="18"/>
      <c r="J53" s="279"/>
      <c r="K53" s="25"/>
      <c r="L53" s="25"/>
      <c r="M53" s="14"/>
      <c r="N53" s="25"/>
      <c r="O53" s="14"/>
      <c r="P53" s="14"/>
      <c r="Q53" s="14"/>
      <c r="R53" s="14"/>
    </row>
    <row r="54" spans="1:18" ht="12.75" customHeight="1">
      <c r="A54" s="18"/>
      <c r="B54" s="36" t="s">
        <v>72</v>
      </c>
      <c r="C54" s="74"/>
      <c r="D54" s="28"/>
      <c r="E54" s="28"/>
      <c r="F54" s="28"/>
      <c r="G54" s="28"/>
      <c r="H54" s="76"/>
      <c r="I54" s="14"/>
      <c r="J54" s="279"/>
      <c r="K54" s="14"/>
      <c r="L54" s="14"/>
      <c r="M54" s="14"/>
      <c r="N54" s="14"/>
      <c r="O54" s="14"/>
      <c r="P54" s="14"/>
      <c r="Q54" s="14"/>
      <c r="R54" s="14"/>
    </row>
    <row r="55" spans="1:18">
      <c r="A55" s="18"/>
      <c r="B55" s="14"/>
      <c r="C55" s="14"/>
      <c r="D55" s="14"/>
      <c r="E55" s="30"/>
      <c r="F55" s="30"/>
      <c r="G55" s="30"/>
      <c r="H55" s="32" t="s">
        <v>73</v>
      </c>
      <c r="I55" s="280"/>
      <c r="J55" s="280"/>
      <c r="K55" s="303" t="s">
        <v>74</v>
      </c>
      <c r="L55" s="304"/>
      <c r="M55" s="70" t="s">
        <v>75</v>
      </c>
      <c r="N55" s="70" t="s">
        <v>76</v>
      </c>
      <c r="O55" s="14"/>
      <c r="P55" s="14"/>
      <c r="Q55" s="73"/>
      <c r="R55" s="14"/>
    </row>
    <row r="56" spans="1:18" ht="27.75" customHeight="1">
      <c r="A56" s="14"/>
      <c r="B56" s="14"/>
      <c r="C56" s="14"/>
      <c r="D56" s="14"/>
      <c r="E56" s="14"/>
      <c r="F56" s="14"/>
      <c r="G56" s="14"/>
      <c r="H56" s="281" t="s">
        <v>62</v>
      </c>
      <c r="I56" s="282"/>
      <c r="J56" s="283"/>
      <c r="K56" s="311" t="s">
        <v>63</v>
      </c>
      <c r="L56" s="312"/>
      <c r="M56" s="71" t="s">
        <v>64</v>
      </c>
      <c r="N56" s="48" t="s">
        <v>65</v>
      </c>
      <c r="O56" s="14"/>
      <c r="P56" s="14"/>
      <c r="Q56" s="73"/>
      <c r="R56" s="14"/>
    </row>
    <row r="57" spans="1:18">
      <c r="A57" s="14"/>
      <c r="B57" s="14"/>
      <c r="C57" s="14"/>
      <c r="D57" s="14"/>
      <c r="E57" s="14"/>
      <c r="F57" s="14"/>
      <c r="G57" s="14"/>
      <c r="H57" s="50" t="s">
        <v>77</v>
      </c>
      <c r="I57" s="51"/>
      <c r="J57" s="286"/>
      <c r="K57" s="309">
        <v>0.17</v>
      </c>
      <c r="L57" s="310"/>
      <c r="M57" s="19">
        <v>1500</v>
      </c>
      <c r="N57" s="52">
        <v>1</v>
      </c>
      <c r="O57" s="14"/>
      <c r="P57" s="14"/>
      <c r="Q57" s="47"/>
      <c r="R57" s="14"/>
    </row>
    <row r="58" spans="1:18" ht="12.75" customHeight="1">
      <c r="A58" s="14"/>
      <c r="B58" s="14"/>
      <c r="C58" s="14"/>
      <c r="D58" s="14"/>
      <c r="E58" s="14"/>
      <c r="F58" s="14"/>
      <c r="G58" s="14"/>
      <c r="H58" s="14"/>
      <c r="I58" s="46"/>
      <c r="J58" s="46"/>
      <c r="K58" s="279"/>
      <c r="L58" s="301"/>
      <c r="M58" s="301"/>
      <c r="N58" s="301"/>
      <c r="O58" s="301"/>
      <c r="P58" s="14"/>
      <c r="Q58" s="37"/>
      <c r="R58" s="14"/>
    </row>
    <row r="59" spans="1:18">
      <c r="A59" s="14"/>
      <c r="B59" s="14"/>
      <c r="C59" s="14"/>
      <c r="D59" s="14"/>
      <c r="E59" s="14"/>
      <c r="F59" s="14"/>
      <c r="G59" s="14"/>
      <c r="H59" s="14"/>
      <c r="I59" s="46"/>
      <c r="J59" s="46"/>
      <c r="K59" s="279"/>
      <c r="L59" s="301"/>
      <c r="M59" s="301"/>
      <c r="N59" s="301"/>
      <c r="O59" s="301"/>
      <c r="P59" s="54"/>
      <c r="Q59" s="77"/>
      <c r="R59" s="14"/>
    </row>
    <row r="60" spans="1:18">
      <c r="A60" s="14"/>
      <c r="B60" s="14"/>
      <c r="C60" s="14"/>
      <c r="D60" s="14"/>
      <c r="E60" s="14"/>
      <c r="F60" s="14"/>
      <c r="G60" s="14"/>
      <c r="H60" s="14"/>
      <c r="I60" s="46"/>
      <c r="J60" s="46"/>
      <c r="K60" s="279"/>
      <c r="L60" s="301"/>
      <c r="M60" s="301"/>
      <c r="N60" s="301"/>
      <c r="O60" s="301"/>
      <c r="P60" s="54"/>
      <c r="Q60" s="77"/>
      <c r="R60" s="14"/>
    </row>
    <row r="61" spans="1:18" ht="12.75" customHeight="1">
      <c r="A61" s="14"/>
      <c r="B61" s="14"/>
      <c r="C61" s="14"/>
      <c r="D61" s="14"/>
      <c r="E61" s="14"/>
      <c r="F61" s="14"/>
      <c r="G61" s="14"/>
      <c r="H61" s="14"/>
      <c r="I61" s="46"/>
      <c r="J61" s="46"/>
      <c r="K61" s="279"/>
      <c r="L61" s="301"/>
      <c r="M61" s="301"/>
      <c r="N61" s="301"/>
      <c r="O61" s="301"/>
      <c r="P61" s="55"/>
      <c r="Q61" s="77"/>
      <c r="R61" s="14"/>
    </row>
    <row r="62" spans="1:18">
      <c r="A62" s="14"/>
      <c r="B62" s="14"/>
      <c r="C62" s="14"/>
      <c r="D62" s="14"/>
      <c r="E62" s="14"/>
      <c r="F62" s="14"/>
      <c r="G62" s="14"/>
      <c r="H62" s="14"/>
      <c r="I62" s="46"/>
      <c r="J62" s="18"/>
      <c r="K62" s="279"/>
      <c r="L62" s="301"/>
      <c r="M62" s="301"/>
      <c r="N62" s="301"/>
      <c r="O62" s="301"/>
      <c r="P62" s="54"/>
      <c r="Q62" s="25"/>
      <c r="R62" s="14"/>
    </row>
    <row r="63" spans="1:18">
      <c r="A63" s="14"/>
      <c r="B63" s="14"/>
      <c r="C63" s="14"/>
      <c r="D63" s="14"/>
      <c r="E63" s="14"/>
      <c r="F63" s="14"/>
      <c r="G63" s="14"/>
      <c r="H63" s="14"/>
      <c r="I63" s="18"/>
      <c r="J63" s="18"/>
      <c r="K63" s="279"/>
      <c r="L63" s="301"/>
      <c r="M63" s="301"/>
      <c r="N63" s="301"/>
      <c r="O63" s="301"/>
      <c r="P63" s="54"/>
      <c r="Q63" s="25"/>
      <c r="R63" s="14"/>
    </row>
    <row r="64" spans="1:18">
      <c r="A64" s="14"/>
      <c r="B64" s="14"/>
      <c r="C64" s="14"/>
      <c r="D64" s="14"/>
      <c r="E64" s="14"/>
      <c r="F64" s="14"/>
      <c r="G64" s="14"/>
      <c r="H64" s="14"/>
      <c r="I64" s="18"/>
      <c r="J64" s="14"/>
      <c r="K64" s="14"/>
      <c r="L64" s="14"/>
      <c r="M64" s="14"/>
      <c r="N64" s="14"/>
      <c r="O64" s="14"/>
      <c r="P64" s="14"/>
      <c r="Q64" s="14"/>
      <c r="R64" s="14"/>
    </row>
    <row r="65" spans="1:18">
      <c r="A65" s="14"/>
      <c r="B65" s="14"/>
      <c r="C65" s="14"/>
      <c r="D65" s="14"/>
      <c r="E65" s="14"/>
      <c r="F65" s="14"/>
      <c r="G65" s="14"/>
      <c r="H65" s="14"/>
      <c r="I65" s="14"/>
      <c r="J65" s="14"/>
      <c r="K65" s="14"/>
      <c r="L65" s="14"/>
      <c r="M65" s="14"/>
      <c r="N65" s="14"/>
      <c r="O65" s="14"/>
      <c r="P65" s="14"/>
      <c r="Q65" s="14"/>
      <c r="R65" s="14"/>
    </row>
    <row r="68" spans="1:18" ht="25.5" customHeight="1">
      <c r="B68" s="72"/>
      <c r="C68" s="72"/>
    </row>
  </sheetData>
  <mergeCells count="16">
    <mergeCell ref="L63:O63"/>
    <mergeCell ref="L58:O58"/>
    <mergeCell ref="L59:O59"/>
    <mergeCell ref="A1:I1"/>
    <mergeCell ref="L60:O60"/>
    <mergeCell ref="L61:O61"/>
    <mergeCell ref="L62:O62"/>
    <mergeCell ref="K45:L45"/>
    <mergeCell ref="B49:F50"/>
    <mergeCell ref="B51:F52"/>
    <mergeCell ref="K57:L57"/>
    <mergeCell ref="K46:L46"/>
    <mergeCell ref="K47:L47"/>
    <mergeCell ref="K55:L55"/>
    <mergeCell ref="K56:L56"/>
    <mergeCell ref="K48:L48"/>
  </mergeCells>
  <conditionalFormatting sqref="B5:B41">
    <cfRule type="beginsWith" dxfId="9" priority="1" operator="beginsWith" text="See text box">
      <formula>LEFT(B5,LEN("See text box"))="See text box"</formula>
    </cfRule>
    <cfRule type="beginsWith" dxfId="8" priority="2" operator="beginsWith" text="Invalid DID">
      <formula>LEFT(B5,LEN("Invalid DID"))="Invalid DID"</formula>
    </cfRule>
  </conditionalFormatting>
  <conditionalFormatting sqref="K47 M47:N47">
    <cfRule type="containsText" dxfId="7" priority="7" stopIfTrue="1" operator="containsText" text="OK">
      <formula>NOT(ISERROR(SEARCH("OK",K47)))</formula>
    </cfRule>
    <cfRule type="notContainsText" dxfId="6" priority="8" stopIfTrue="1" operator="notContains" text="OK">
      <formula>ISERROR(SEARCH("OK",K47))</formula>
    </cfRule>
  </conditionalFormatting>
  <pageMargins left="0.75" right="0.75" top="1" bottom="1" header="0" footer="0"/>
  <pageSetup paperSize="9" scale="50" orientation="landscape" r:id="rId1"/>
  <headerFooter alignWithMargins="0">
    <oddHeader>&amp;C&amp;A&amp;RHand dishwashing detergents, version 7.0
Print date: &amp;D</oddHeader>
    <oddFooter>&amp;L2017-09-26
&amp;CPage &amp;P</oddFooter>
  </headerFooter>
  <ignoredErrors>
    <ignoredError sqref="P5:Q5 E5:G5 J5:K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S65"/>
  <sheetViews>
    <sheetView zoomScaleNormal="100" workbookViewId="0">
      <selection activeCell="D12" sqref="D12"/>
    </sheetView>
  </sheetViews>
  <sheetFormatPr defaultColWidth="9.140625" defaultRowHeight="12.75"/>
  <cols>
    <col min="2" max="2" width="12.5703125" customWidth="1"/>
    <col min="3" max="3" width="69.42578125" customWidth="1"/>
    <col min="4" max="4" width="48" customWidth="1"/>
  </cols>
  <sheetData>
    <row r="1" spans="1:19" ht="18">
      <c r="A1" s="37"/>
      <c r="B1" s="38" t="s">
        <v>78</v>
      </c>
      <c r="C1" s="37"/>
      <c r="D1" s="14"/>
      <c r="E1" s="14"/>
      <c r="F1" s="242"/>
      <c r="G1" s="242"/>
      <c r="H1" s="242"/>
      <c r="I1" s="242"/>
      <c r="J1" s="242"/>
      <c r="K1" s="242"/>
      <c r="L1" s="242"/>
      <c r="M1" s="242"/>
      <c r="N1" s="242"/>
      <c r="O1" s="242"/>
      <c r="P1" s="242"/>
      <c r="Q1" s="242"/>
      <c r="R1" s="242"/>
      <c r="S1" s="242"/>
    </row>
    <row r="2" spans="1:19" ht="18">
      <c r="A2" s="37"/>
      <c r="B2" s="38"/>
      <c r="C2" s="37"/>
      <c r="D2" s="14"/>
      <c r="E2" s="14"/>
      <c r="F2" s="242"/>
      <c r="G2" s="242"/>
      <c r="H2" s="242"/>
      <c r="I2" s="242"/>
      <c r="J2" s="242"/>
      <c r="K2" s="242"/>
      <c r="L2" s="242"/>
      <c r="M2" s="242"/>
      <c r="N2" s="242"/>
      <c r="O2" s="242"/>
      <c r="P2" s="242"/>
      <c r="Q2" s="242"/>
      <c r="R2" s="242"/>
      <c r="S2" s="242"/>
    </row>
    <row r="3" spans="1:19" ht="18">
      <c r="A3" s="39" t="s">
        <v>79</v>
      </c>
      <c r="B3" s="38"/>
      <c r="C3" s="266"/>
      <c r="D3" s="14"/>
      <c r="E3" s="14"/>
      <c r="F3" s="242"/>
      <c r="G3" s="242"/>
      <c r="H3" s="242"/>
      <c r="I3" s="242"/>
      <c r="J3" s="242"/>
      <c r="K3" s="242"/>
      <c r="L3" s="242"/>
      <c r="M3" s="242"/>
      <c r="N3" s="242"/>
      <c r="O3" s="242"/>
      <c r="P3" s="242"/>
      <c r="Q3" s="242"/>
      <c r="R3" s="242"/>
      <c r="S3" s="242"/>
    </row>
    <row r="4" spans="1:19" ht="15">
      <c r="A4" s="39" t="s">
        <v>80</v>
      </c>
      <c r="B4" s="37"/>
      <c r="C4" s="266"/>
      <c r="D4" s="2" t="s">
        <v>81</v>
      </c>
      <c r="E4" s="30"/>
      <c r="F4" s="274"/>
      <c r="G4" s="274"/>
      <c r="H4" s="274"/>
      <c r="I4" s="242"/>
      <c r="J4" s="242"/>
      <c r="K4" s="242"/>
      <c r="L4" s="242"/>
      <c r="M4" s="242"/>
      <c r="N4" s="242"/>
      <c r="O4" s="242"/>
      <c r="P4" s="242"/>
      <c r="Q4" s="242"/>
      <c r="R4" s="242"/>
      <c r="S4" s="242"/>
    </row>
    <row r="5" spans="1:19">
      <c r="A5" s="37"/>
      <c r="B5" s="37"/>
      <c r="C5" s="37"/>
      <c r="D5" s="3" t="s">
        <v>82</v>
      </c>
      <c r="E5" s="14"/>
      <c r="F5" s="242"/>
      <c r="G5" s="242"/>
      <c r="H5" s="242"/>
      <c r="I5" s="242"/>
      <c r="J5" s="242"/>
      <c r="K5" s="242"/>
      <c r="L5" s="242"/>
      <c r="M5" s="242"/>
      <c r="N5" s="242"/>
      <c r="O5" s="242"/>
      <c r="P5" s="242"/>
      <c r="Q5" s="242"/>
      <c r="R5" s="242"/>
      <c r="S5" s="242"/>
    </row>
    <row r="6" spans="1:19">
      <c r="A6" s="40" t="s">
        <v>83</v>
      </c>
      <c r="B6" s="37"/>
      <c r="C6" s="37"/>
      <c r="D6" s="4"/>
      <c r="E6" s="14"/>
      <c r="F6" s="242"/>
      <c r="G6" s="242"/>
      <c r="H6" s="242"/>
      <c r="I6" s="242"/>
      <c r="J6" s="242"/>
      <c r="K6" s="242"/>
      <c r="L6" s="242"/>
      <c r="M6" s="242"/>
      <c r="N6" s="242"/>
      <c r="O6" s="242"/>
      <c r="P6" s="242"/>
      <c r="Q6" s="242"/>
      <c r="R6" s="242"/>
      <c r="S6" s="242"/>
    </row>
    <row r="7" spans="1:19">
      <c r="A7" s="41" t="s">
        <v>84</v>
      </c>
      <c r="B7" s="267"/>
      <c r="C7" s="14" t="s">
        <v>85</v>
      </c>
      <c r="D7" s="1" t="s">
        <v>86</v>
      </c>
      <c r="E7" s="14"/>
      <c r="F7" s="242"/>
      <c r="G7" s="242"/>
      <c r="H7" s="242"/>
      <c r="I7" s="242"/>
      <c r="J7" s="242"/>
      <c r="K7" s="242"/>
      <c r="L7" s="242"/>
      <c r="M7" s="242"/>
      <c r="N7" s="242"/>
      <c r="O7" s="242"/>
      <c r="P7" s="242"/>
      <c r="Q7" s="242"/>
      <c r="R7" s="242"/>
      <c r="S7" s="242"/>
    </row>
    <row r="8" spans="1:19">
      <c r="A8" s="41" t="s">
        <v>87</v>
      </c>
      <c r="B8" s="267"/>
      <c r="C8" s="37" t="s">
        <v>88</v>
      </c>
      <c r="D8" s="4"/>
      <c r="E8" s="14"/>
      <c r="F8" s="242"/>
      <c r="G8" s="242"/>
      <c r="H8" s="242"/>
      <c r="I8" s="242"/>
      <c r="J8" s="242"/>
      <c r="K8" s="242"/>
      <c r="L8" s="242"/>
      <c r="M8" s="242"/>
      <c r="N8" s="242"/>
      <c r="O8" s="242"/>
      <c r="P8" s="242"/>
      <c r="Q8" s="242"/>
      <c r="R8" s="242"/>
      <c r="S8" s="242"/>
    </row>
    <row r="9" spans="1:19">
      <c r="A9" s="41" t="s">
        <v>89</v>
      </c>
      <c r="B9" s="267"/>
      <c r="C9" s="37" t="s">
        <v>90</v>
      </c>
      <c r="D9" s="5" t="s">
        <v>91</v>
      </c>
      <c r="E9" s="14"/>
      <c r="F9" s="242"/>
      <c r="G9" s="242"/>
      <c r="H9" s="242"/>
      <c r="I9" s="242"/>
      <c r="J9" s="242"/>
      <c r="K9" s="242"/>
      <c r="L9" s="242"/>
      <c r="M9" s="242"/>
      <c r="N9" s="242"/>
      <c r="O9" s="242"/>
      <c r="P9" s="242"/>
      <c r="Q9" s="242"/>
      <c r="R9" s="242"/>
      <c r="S9" s="242"/>
    </row>
    <row r="10" spans="1:19">
      <c r="A10" s="21" t="s">
        <v>92</v>
      </c>
      <c r="B10" s="14" t="str">
        <f>IFERROR((2*B7-(2.5*B8))/(B9),"")</f>
        <v/>
      </c>
      <c r="C10" s="14" t="str">
        <f>IFERROR((IF(B10 = "", "", IF(B10&lt;0.105,"PASS - liquid hand dishwashing detergent","FAIL - liquid hand dishwashing detergent"))),"")</f>
        <v/>
      </c>
      <c r="D10" s="5" t="s">
        <v>93</v>
      </c>
      <c r="E10" s="14"/>
      <c r="F10" s="242"/>
      <c r="G10" s="242"/>
      <c r="H10" s="242"/>
      <c r="I10" s="242"/>
      <c r="J10" s="242"/>
      <c r="K10" s="242"/>
      <c r="L10" s="242"/>
      <c r="M10" s="242"/>
      <c r="N10" s="242"/>
      <c r="O10" s="242"/>
      <c r="P10" s="242"/>
      <c r="Q10" s="242"/>
      <c r="R10" s="242"/>
      <c r="S10" s="242"/>
    </row>
    <row r="11" spans="1:19">
      <c r="A11" s="37"/>
      <c r="B11" s="37"/>
      <c r="C11" s="37" t="str">
        <f>IFERROR((IF(B10 = "", "",IF(B10&lt;30,"PASS - mix-it-yourself product","FAIL - mix-it-yourself product"))),"")</f>
        <v/>
      </c>
      <c r="D11" s="5" t="s">
        <v>94</v>
      </c>
      <c r="E11" s="14"/>
      <c r="F11" s="242"/>
      <c r="G11" s="242"/>
      <c r="H11" s="242"/>
      <c r="I11" s="242"/>
      <c r="J11" s="242"/>
      <c r="K11" s="242"/>
      <c r="L11" s="242"/>
      <c r="M11" s="242"/>
      <c r="N11" s="242"/>
      <c r="O11" s="242"/>
      <c r="P11" s="242"/>
      <c r="Q11" s="242"/>
      <c r="R11" s="242"/>
      <c r="S11" s="242"/>
    </row>
    <row r="12" spans="1:19">
      <c r="A12" s="37"/>
      <c r="B12" s="37"/>
      <c r="C12" s="37"/>
      <c r="D12" s="6" t="s">
        <v>95</v>
      </c>
      <c r="E12" s="14"/>
      <c r="F12" s="242"/>
      <c r="G12" s="242"/>
      <c r="H12" s="242"/>
      <c r="I12" s="242"/>
      <c r="J12" s="242"/>
      <c r="K12" s="242"/>
      <c r="L12" s="242"/>
      <c r="M12" s="242"/>
      <c r="N12" s="242"/>
      <c r="O12" s="242"/>
      <c r="P12" s="242"/>
      <c r="Q12" s="242"/>
      <c r="R12" s="242"/>
      <c r="S12" s="242"/>
    </row>
    <row r="13" spans="1:19">
      <c r="A13" s="14"/>
      <c r="B13" s="14"/>
      <c r="C13" s="14"/>
      <c r="D13" s="14"/>
      <c r="E13" s="14"/>
      <c r="F13" s="242"/>
      <c r="G13" s="242"/>
      <c r="H13" s="242"/>
      <c r="I13" s="242"/>
      <c r="J13" s="242"/>
      <c r="K13" s="242"/>
      <c r="L13" s="242"/>
      <c r="M13" s="242"/>
      <c r="N13" s="242"/>
      <c r="O13" s="242"/>
      <c r="P13" s="242"/>
      <c r="Q13" s="242"/>
      <c r="R13" s="242"/>
      <c r="S13" s="242"/>
    </row>
    <row r="14" spans="1:19">
      <c r="F14" s="242"/>
      <c r="G14" s="242"/>
      <c r="H14" s="242"/>
      <c r="I14" s="242"/>
      <c r="J14" s="242"/>
      <c r="K14" s="242"/>
      <c r="L14" s="242"/>
      <c r="M14" s="242"/>
      <c r="N14" s="242"/>
      <c r="O14" s="242"/>
      <c r="P14" s="242"/>
      <c r="Q14" s="242"/>
      <c r="R14" s="242"/>
      <c r="S14" s="242"/>
    </row>
    <row r="15" spans="1:19" ht="18">
      <c r="A15" s="37"/>
      <c r="B15" s="38"/>
      <c r="C15" s="37"/>
      <c r="D15" s="37"/>
      <c r="E15" s="37"/>
      <c r="F15" s="242"/>
      <c r="G15" s="242"/>
      <c r="H15" s="242"/>
      <c r="I15" s="242"/>
      <c r="J15" s="242"/>
      <c r="K15" s="242"/>
      <c r="L15" s="242"/>
      <c r="M15" s="242"/>
      <c r="N15" s="242"/>
      <c r="O15" s="242"/>
      <c r="P15" s="242"/>
      <c r="Q15" s="242"/>
      <c r="R15" s="242"/>
      <c r="S15" s="242"/>
    </row>
    <row r="16" spans="1:19" ht="18">
      <c r="A16" s="39" t="s">
        <v>96</v>
      </c>
      <c r="B16" s="38"/>
      <c r="C16" s="266"/>
      <c r="D16" s="14"/>
      <c r="E16" s="14"/>
      <c r="F16" s="242"/>
      <c r="G16" s="242"/>
      <c r="H16" s="242"/>
      <c r="I16" s="242"/>
      <c r="J16" s="242"/>
      <c r="K16" s="242"/>
      <c r="L16" s="242"/>
      <c r="M16" s="242"/>
      <c r="N16" s="242"/>
      <c r="O16" s="242"/>
      <c r="P16" s="242"/>
      <c r="Q16" s="242"/>
      <c r="R16" s="242"/>
      <c r="S16" s="242"/>
    </row>
    <row r="17" spans="1:19" ht="15">
      <c r="A17" s="39" t="s">
        <v>80</v>
      </c>
      <c r="B17" s="37"/>
      <c r="C17" s="266"/>
      <c r="D17" s="2" t="s">
        <v>81</v>
      </c>
      <c r="E17" s="14"/>
      <c r="F17" s="242"/>
      <c r="G17" s="242"/>
      <c r="H17" s="242"/>
      <c r="I17" s="242"/>
      <c r="J17" s="242"/>
      <c r="K17" s="242"/>
      <c r="L17" s="242"/>
      <c r="M17" s="242"/>
      <c r="N17" s="242"/>
      <c r="O17" s="242"/>
      <c r="P17" s="242"/>
      <c r="Q17" s="242"/>
      <c r="R17" s="242"/>
      <c r="S17" s="242"/>
    </row>
    <row r="18" spans="1:19">
      <c r="A18" s="37"/>
      <c r="B18" s="37"/>
      <c r="C18" s="37"/>
      <c r="D18" s="3" t="s">
        <v>82</v>
      </c>
      <c r="E18" s="30"/>
      <c r="F18" s="242"/>
      <c r="G18" s="242"/>
      <c r="H18" s="242"/>
      <c r="I18" s="242"/>
      <c r="J18" s="242"/>
      <c r="K18" s="242"/>
      <c r="L18" s="242"/>
      <c r="M18" s="242"/>
      <c r="N18" s="242"/>
      <c r="O18" s="242"/>
      <c r="P18" s="242"/>
      <c r="Q18" s="242"/>
      <c r="R18" s="242"/>
      <c r="S18" s="242"/>
    </row>
    <row r="19" spans="1:19">
      <c r="A19" s="40" t="s">
        <v>83</v>
      </c>
      <c r="B19" s="37"/>
      <c r="C19" s="37"/>
      <c r="D19" s="4"/>
      <c r="E19" s="14"/>
      <c r="F19" s="242"/>
      <c r="G19" s="242"/>
      <c r="H19" s="242"/>
      <c r="I19" s="242"/>
      <c r="J19" s="242"/>
      <c r="K19" s="242"/>
      <c r="L19" s="242"/>
      <c r="M19" s="242"/>
      <c r="N19" s="242"/>
      <c r="O19" s="242"/>
      <c r="P19" s="242"/>
      <c r="Q19" s="242"/>
      <c r="R19" s="242"/>
      <c r="S19" s="242"/>
    </row>
    <row r="20" spans="1:19">
      <c r="A20" s="41" t="s">
        <v>84</v>
      </c>
      <c r="B20" s="267"/>
      <c r="C20" s="37" t="s">
        <v>85</v>
      </c>
      <c r="D20" s="1" t="s">
        <v>86</v>
      </c>
      <c r="E20" s="14"/>
      <c r="F20" s="242"/>
      <c r="G20" s="242"/>
      <c r="H20" s="242"/>
      <c r="I20" s="242"/>
      <c r="J20" s="242"/>
      <c r="K20" s="242"/>
      <c r="L20" s="242"/>
      <c r="M20" s="242"/>
      <c r="N20" s="242"/>
      <c r="O20" s="242"/>
      <c r="P20" s="242"/>
      <c r="Q20" s="242"/>
      <c r="R20" s="242"/>
      <c r="S20" s="242"/>
    </row>
    <row r="21" spans="1:19">
      <c r="A21" s="41" t="s">
        <v>87</v>
      </c>
      <c r="B21" s="267"/>
      <c r="C21" s="37" t="s">
        <v>88</v>
      </c>
      <c r="D21" s="4"/>
      <c r="E21" s="14"/>
      <c r="F21" s="242"/>
      <c r="G21" s="242"/>
      <c r="H21" s="242"/>
      <c r="I21" s="242"/>
      <c r="J21" s="242"/>
      <c r="K21" s="242"/>
      <c r="L21" s="242"/>
      <c r="M21" s="242"/>
      <c r="N21" s="242"/>
      <c r="O21" s="242"/>
      <c r="P21" s="242"/>
      <c r="Q21" s="242"/>
      <c r="R21" s="242"/>
      <c r="S21" s="242"/>
    </row>
    <row r="22" spans="1:19">
      <c r="A22" s="41" t="s">
        <v>89</v>
      </c>
      <c r="B22" s="267"/>
      <c r="C22" s="37" t="s">
        <v>90</v>
      </c>
      <c r="D22" s="5" t="s">
        <v>91</v>
      </c>
      <c r="E22" s="14"/>
      <c r="F22" s="242"/>
      <c r="G22" s="242"/>
      <c r="H22" s="242"/>
      <c r="I22" s="242"/>
      <c r="J22" s="242"/>
      <c r="K22" s="242"/>
      <c r="L22" s="242"/>
      <c r="M22" s="242"/>
      <c r="N22" s="242"/>
      <c r="O22" s="242"/>
      <c r="P22" s="242"/>
      <c r="Q22" s="242"/>
      <c r="R22" s="242"/>
      <c r="S22" s="242"/>
    </row>
    <row r="23" spans="1:19">
      <c r="A23" s="21" t="s">
        <v>92</v>
      </c>
      <c r="B23" s="42" t="str">
        <f>IFERROR((2*B20-(2.5*B21))/(B22),"")</f>
        <v/>
      </c>
      <c r="C23" s="14" t="str">
        <f>IFERROR((IF(B23 = "", "",IF(B23&lt;0.105,"PASS - liquid hand dishwashing detergent","FAIL - liquid hand dishwashing detergent"))),"")</f>
        <v/>
      </c>
      <c r="D23" s="5" t="s">
        <v>93</v>
      </c>
      <c r="E23" s="14"/>
      <c r="F23" s="242"/>
      <c r="G23" s="242"/>
      <c r="H23" s="242"/>
      <c r="I23" s="242"/>
      <c r="J23" s="242"/>
      <c r="K23" s="242"/>
      <c r="L23" s="242"/>
      <c r="M23" s="242"/>
      <c r="N23" s="242"/>
      <c r="O23" s="242"/>
      <c r="P23" s="242"/>
      <c r="Q23" s="242"/>
      <c r="R23" s="242"/>
      <c r="S23" s="242"/>
    </row>
    <row r="24" spans="1:19">
      <c r="A24" s="21"/>
      <c r="B24" s="42" t="str">
        <f>IFERROR((B20+(100-B21)/100*B20)/(B22*B23),"")</f>
        <v/>
      </c>
      <c r="C24" s="37" t="str">
        <f>IFERROR((IF(B23 = "", "",IF(B23&lt;30,"PASS - mix-it-yourself product","FAIL - mix-it-yourself product"))),"")</f>
        <v/>
      </c>
      <c r="D24" s="5" t="s">
        <v>94</v>
      </c>
      <c r="E24" s="14"/>
      <c r="F24" s="242"/>
      <c r="G24" s="242"/>
      <c r="H24" s="242"/>
      <c r="I24" s="242"/>
      <c r="J24" s="242"/>
      <c r="K24" s="242"/>
      <c r="L24" s="242"/>
      <c r="M24" s="242"/>
      <c r="N24" s="242"/>
      <c r="O24" s="242"/>
      <c r="P24" s="242"/>
      <c r="Q24" s="242"/>
      <c r="R24" s="242"/>
      <c r="S24" s="242"/>
    </row>
    <row r="25" spans="1:19">
      <c r="A25" s="37"/>
      <c r="B25" s="37"/>
      <c r="C25" s="37"/>
      <c r="D25" s="6" t="s">
        <v>95</v>
      </c>
      <c r="E25" s="14"/>
      <c r="F25" s="242"/>
      <c r="G25" s="242"/>
      <c r="H25" s="242"/>
      <c r="I25" s="242"/>
      <c r="J25" s="242"/>
      <c r="K25" s="242"/>
      <c r="L25" s="242"/>
      <c r="M25" s="242"/>
      <c r="N25" s="242"/>
      <c r="O25" s="242"/>
      <c r="P25" s="242"/>
      <c r="Q25" s="242"/>
      <c r="R25" s="242"/>
      <c r="S25" s="242"/>
    </row>
    <row r="26" spans="1:19">
      <c r="A26" s="14"/>
      <c r="B26" s="14"/>
      <c r="C26" s="14"/>
      <c r="D26" s="14"/>
      <c r="E26" s="14"/>
      <c r="F26" s="242"/>
      <c r="G26" s="242"/>
      <c r="H26" s="242"/>
      <c r="I26" s="242"/>
      <c r="J26" s="242"/>
      <c r="K26" s="242"/>
      <c r="L26" s="242"/>
      <c r="M26" s="242"/>
      <c r="N26" s="242"/>
      <c r="O26" s="242"/>
      <c r="P26" s="242"/>
      <c r="Q26" s="242"/>
      <c r="R26" s="242"/>
      <c r="S26" s="242"/>
    </row>
    <row r="27" spans="1:19">
      <c r="F27" s="242"/>
      <c r="G27" s="242"/>
      <c r="H27" s="242"/>
      <c r="I27" s="242"/>
      <c r="J27" s="242"/>
      <c r="K27" s="242"/>
      <c r="L27" s="242"/>
      <c r="M27" s="242"/>
      <c r="N27" s="242"/>
      <c r="O27" s="242"/>
      <c r="P27" s="242"/>
      <c r="Q27" s="242"/>
      <c r="R27" s="242"/>
      <c r="S27" s="242"/>
    </row>
    <row r="28" spans="1:19" ht="18">
      <c r="A28" s="37"/>
      <c r="B28" s="38"/>
      <c r="C28" s="37"/>
      <c r="D28" s="37"/>
      <c r="E28" s="37"/>
      <c r="F28" s="242"/>
      <c r="G28" s="242"/>
      <c r="H28" s="242"/>
      <c r="I28" s="242"/>
      <c r="J28" s="242"/>
      <c r="K28" s="242"/>
      <c r="L28" s="242"/>
      <c r="M28" s="242"/>
      <c r="N28" s="242"/>
      <c r="O28" s="242"/>
      <c r="P28" s="242"/>
      <c r="Q28" s="242"/>
      <c r="R28" s="242"/>
      <c r="S28" s="242"/>
    </row>
    <row r="29" spans="1:19" ht="18">
      <c r="A29" s="39" t="s">
        <v>97</v>
      </c>
      <c r="B29" s="38"/>
      <c r="C29" s="266"/>
      <c r="D29" s="14"/>
      <c r="E29" s="14"/>
      <c r="F29" s="242"/>
      <c r="G29" s="242"/>
      <c r="H29" s="242"/>
      <c r="I29" s="242"/>
      <c r="J29" s="242"/>
      <c r="K29" s="242"/>
      <c r="L29" s="242"/>
      <c r="M29" s="242"/>
      <c r="N29" s="242"/>
      <c r="O29" s="242"/>
      <c r="P29" s="242"/>
      <c r="Q29" s="242"/>
      <c r="R29" s="242"/>
      <c r="S29" s="242"/>
    </row>
    <row r="30" spans="1:19" ht="15">
      <c r="A30" s="39" t="s">
        <v>80</v>
      </c>
      <c r="B30" s="37"/>
      <c r="C30" s="266"/>
      <c r="D30" s="2" t="s">
        <v>81</v>
      </c>
      <c r="E30" s="14"/>
      <c r="F30" s="242"/>
      <c r="G30" s="242"/>
      <c r="H30" s="242"/>
      <c r="I30" s="242"/>
      <c r="J30" s="242"/>
      <c r="K30" s="242"/>
      <c r="L30" s="242"/>
      <c r="M30" s="242"/>
      <c r="N30" s="242"/>
      <c r="O30" s="242"/>
      <c r="P30" s="242"/>
      <c r="Q30" s="242"/>
      <c r="R30" s="242"/>
      <c r="S30" s="242"/>
    </row>
    <row r="31" spans="1:19">
      <c r="A31" s="37"/>
      <c r="B31" s="37"/>
      <c r="C31" s="37"/>
      <c r="D31" s="3" t="s">
        <v>82</v>
      </c>
      <c r="E31" s="30"/>
      <c r="F31" s="242"/>
      <c r="G31" s="242"/>
      <c r="H31" s="242"/>
      <c r="I31" s="242"/>
      <c r="J31" s="242"/>
      <c r="K31" s="242"/>
      <c r="L31" s="242"/>
      <c r="M31" s="242"/>
      <c r="N31" s="242"/>
      <c r="O31" s="242"/>
      <c r="P31" s="242"/>
      <c r="Q31" s="242"/>
      <c r="R31" s="242"/>
      <c r="S31" s="242"/>
    </row>
    <row r="32" spans="1:19">
      <c r="A32" s="40" t="s">
        <v>83</v>
      </c>
      <c r="B32" s="37"/>
      <c r="C32" s="37"/>
      <c r="D32" s="4"/>
      <c r="E32" s="14"/>
      <c r="F32" s="242"/>
      <c r="G32" s="242"/>
      <c r="H32" s="242"/>
      <c r="I32" s="242"/>
      <c r="J32" s="242"/>
      <c r="K32" s="242"/>
      <c r="L32" s="242"/>
      <c r="M32" s="242"/>
      <c r="N32" s="242"/>
      <c r="O32" s="242"/>
      <c r="P32" s="242"/>
      <c r="Q32" s="242"/>
      <c r="R32" s="242"/>
      <c r="S32" s="242"/>
    </row>
    <row r="33" spans="1:19">
      <c r="A33" s="41" t="s">
        <v>84</v>
      </c>
      <c r="B33" s="267"/>
      <c r="C33" s="37" t="s">
        <v>85</v>
      </c>
      <c r="D33" s="1" t="s">
        <v>86</v>
      </c>
      <c r="E33" s="14"/>
      <c r="F33" s="242"/>
      <c r="G33" s="242"/>
      <c r="H33" s="242"/>
      <c r="I33" s="242"/>
      <c r="J33" s="242"/>
      <c r="K33" s="242"/>
      <c r="L33" s="242"/>
      <c r="M33" s="242"/>
      <c r="N33" s="242"/>
      <c r="O33" s="242"/>
      <c r="P33" s="242"/>
      <c r="Q33" s="242"/>
      <c r="R33" s="242"/>
      <c r="S33" s="242"/>
    </row>
    <row r="34" spans="1:19">
      <c r="A34" s="41" t="s">
        <v>87</v>
      </c>
      <c r="B34" s="267"/>
      <c r="C34" s="37" t="s">
        <v>88</v>
      </c>
      <c r="D34" s="4"/>
      <c r="E34" s="14"/>
      <c r="F34" s="242"/>
      <c r="G34" s="242"/>
      <c r="H34" s="242"/>
      <c r="I34" s="242"/>
      <c r="J34" s="242"/>
      <c r="K34" s="242"/>
      <c r="L34" s="242"/>
      <c r="M34" s="242"/>
      <c r="N34" s="242"/>
      <c r="O34" s="242"/>
      <c r="P34" s="242"/>
      <c r="Q34" s="242"/>
      <c r="R34" s="242"/>
      <c r="S34" s="242"/>
    </row>
    <row r="35" spans="1:19">
      <c r="A35" s="41" t="s">
        <v>89</v>
      </c>
      <c r="B35" s="267"/>
      <c r="C35" s="37" t="s">
        <v>90</v>
      </c>
      <c r="D35" s="5" t="s">
        <v>91</v>
      </c>
      <c r="E35" s="14"/>
      <c r="F35" s="242"/>
      <c r="G35" s="242"/>
      <c r="H35" s="242"/>
      <c r="I35" s="242"/>
      <c r="J35" s="242"/>
      <c r="K35" s="242"/>
      <c r="L35" s="242"/>
      <c r="M35" s="242"/>
      <c r="N35" s="242"/>
      <c r="O35" s="242"/>
      <c r="P35" s="242"/>
      <c r="Q35" s="242"/>
      <c r="R35" s="242"/>
      <c r="S35" s="242"/>
    </row>
    <row r="36" spans="1:19">
      <c r="A36" s="21" t="s">
        <v>92</v>
      </c>
      <c r="B36" s="42" t="str">
        <f>IFERROR((2*B33-(2.5*B34))/(B35),"")</f>
        <v/>
      </c>
      <c r="C36" s="14" t="str">
        <f>IFERROR((IF(B36 = "", "",IF(B36&lt;0.105,"PASS - liquid hand dishwashing detergent","FAIL - liquid hand dishwashing detergent"))),"")</f>
        <v/>
      </c>
      <c r="D36" s="5" t="s">
        <v>93</v>
      </c>
      <c r="E36" s="14"/>
      <c r="F36" s="242"/>
      <c r="G36" s="242"/>
      <c r="H36" s="242"/>
      <c r="I36" s="242"/>
      <c r="J36" s="242"/>
      <c r="K36" s="242"/>
      <c r="L36" s="242"/>
      <c r="M36" s="242"/>
      <c r="N36" s="242"/>
      <c r="O36" s="242"/>
      <c r="P36" s="242"/>
      <c r="Q36" s="242"/>
      <c r="R36" s="242"/>
      <c r="S36" s="242"/>
    </row>
    <row r="37" spans="1:19">
      <c r="A37" s="21"/>
      <c r="B37" s="42"/>
      <c r="C37" s="37" t="str">
        <f>IFERROR((IF(B36 = "", "",IF(B36&lt;30,"PASS - mix-it-yourself product","FAIL - mix-it-yourself product"))),"")</f>
        <v/>
      </c>
      <c r="D37" s="5" t="s">
        <v>94</v>
      </c>
      <c r="E37" s="14"/>
      <c r="F37" s="242"/>
      <c r="G37" s="242"/>
      <c r="H37" s="242"/>
      <c r="I37" s="242"/>
      <c r="J37" s="242"/>
      <c r="K37" s="242"/>
      <c r="L37" s="242"/>
      <c r="M37" s="242"/>
      <c r="N37" s="242"/>
      <c r="O37" s="242"/>
      <c r="P37" s="242"/>
      <c r="Q37" s="242"/>
      <c r="R37" s="242"/>
      <c r="S37" s="242"/>
    </row>
    <row r="38" spans="1:19">
      <c r="A38" s="37"/>
      <c r="B38" s="37"/>
      <c r="C38" s="37"/>
      <c r="D38" s="6" t="s">
        <v>95</v>
      </c>
      <c r="E38" s="14"/>
      <c r="F38" s="242"/>
      <c r="G38" s="242"/>
      <c r="H38" s="242"/>
      <c r="I38" s="242"/>
      <c r="J38" s="242"/>
      <c r="K38" s="242"/>
      <c r="L38" s="242"/>
      <c r="M38" s="242"/>
      <c r="N38" s="242"/>
      <c r="O38" s="242"/>
      <c r="P38" s="242"/>
      <c r="Q38" s="242"/>
      <c r="R38" s="242"/>
      <c r="S38" s="242"/>
    </row>
    <row r="39" spans="1:19">
      <c r="A39" s="14"/>
      <c r="B39" s="14"/>
      <c r="C39" s="14"/>
      <c r="D39" s="14"/>
      <c r="E39" s="14"/>
      <c r="F39" s="242"/>
      <c r="G39" s="242"/>
      <c r="H39" s="242"/>
      <c r="I39" s="242"/>
      <c r="J39" s="242"/>
      <c r="K39" s="242"/>
      <c r="L39" s="242"/>
      <c r="M39" s="242"/>
      <c r="N39" s="242"/>
      <c r="O39" s="242"/>
      <c r="P39" s="242"/>
      <c r="Q39" s="242"/>
      <c r="R39" s="242"/>
      <c r="S39" s="242"/>
    </row>
    <row r="40" spans="1:19">
      <c r="F40" s="242"/>
      <c r="G40" s="242"/>
      <c r="H40" s="242"/>
      <c r="I40" s="242"/>
      <c r="J40" s="242"/>
      <c r="K40" s="242"/>
      <c r="L40" s="242"/>
      <c r="M40" s="242"/>
      <c r="N40" s="242"/>
      <c r="O40" s="242"/>
      <c r="P40" s="242"/>
      <c r="Q40" s="242"/>
      <c r="R40" s="242"/>
      <c r="S40" s="242"/>
    </row>
    <row r="41" spans="1:19" ht="18">
      <c r="A41" s="37"/>
      <c r="B41" s="38"/>
      <c r="C41" s="37"/>
      <c r="D41" s="37"/>
      <c r="E41" s="37"/>
      <c r="F41" s="242"/>
      <c r="G41" s="242"/>
      <c r="H41" s="242"/>
      <c r="I41" s="242"/>
      <c r="J41" s="242"/>
      <c r="K41" s="242"/>
      <c r="L41" s="242"/>
      <c r="M41" s="242"/>
      <c r="N41" s="242"/>
      <c r="O41" s="242"/>
      <c r="P41" s="242"/>
      <c r="Q41" s="242"/>
      <c r="R41" s="242"/>
      <c r="S41" s="242"/>
    </row>
    <row r="42" spans="1:19" ht="18">
      <c r="A42" s="39" t="s">
        <v>98</v>
      </c>
      <c r="B42" s="38"/>
      <c r="C42" s="266"/>
      <c r="D42" s="14"/>
      <c r="E42" s="14"/>
      <c r="F42" s="242"/>
      <c r="G42" s="242"/>
      <c r="H42" s="242"/>
      <c r="I42" s="242"/>
      <c r="J42" s="242"/>
      <c r="K42" s="242"/>
      <c r="L42" s="242"/>
      <c r="M42" s="242"/>
      <c r="N42" s="242"/>
      <c r="O42" s="242"/>
      <c r="P42" s="242"/>
      <c r="Q42" s="242"/>
      <c r="R42" s="242"/>
      <c r="S42" s="242"/>
    </row>
    <row r="43" spans="1:19" ht="15">
      <c r="A43" s="39" t="s">
        <v>80</v>
      </c>
      <c r="B43" s="37"/>
      <c r="C43" s="266"/>
      <c r="D43" s="2" t="s">
        <v>81</v>
      </c>
      <c r="E43" s="14"/>
      <c r="F43" s="242"/>
      <c r="G43" s="242"/>
      <c r="H43" s="242"/>
      <c r="I43" s="242"/>
      <c r="J43" s="242"/>
      <c r="K43" s="242"/>
      <c r="L43" s="242"/>
      <c r="M43" s="242"/>
      <c r="N43" s="242"/>
      <c r="O43" s="242"/>
      <c r="P43" s="242"/>
      <c r="Q43" s="242"/>
      <c r="R43" s="242"/>
      <c r="S43" s="242"/>
    </row>
    <row r="44" spans="1:19">
      <c r="A44" s="37"/>
      <c r="B44" s="37"/>
      <c r="C44" s="37"/>
      <c r="D44" s="3" t="s">
        <v>82</v>
      </c>
      <c r="E44" s="30"/>
      <c r="F44" s="242"/>
      <c r="G44" s="242"/>
      <c r="H44" s="242"/>
      <c r="I44" s="242"/>
      <c r="J44" s="242"/>
      <c r="K44" s="242"/>
      <c r="L44" s="242"/>
      <c r="M44" s="242"/>
      <c r="N44" s="242"/>
      <c r="O44" s="242"/>
      <c r="P44" s="242"/>
      <c r="Q44" s="242"/>
      <c r="R44" s="242"/>
      <c r="S44" s="242"/>
    </row>
    <row r="45" spans="1:19">
      <c r="A45" s="40" t="s">
        <v>83</v>
      </c>
      <c r="B45" s="37"/>
      <c r="C45" s="37"/>
      <c r="D45" s="4"/>
      <c r="E45" s="14"/>
      <c r="F45" s="242"/>
      <c r="G45" s="242"/>
      <c r="H45" s="242"/>
      <c r="I45" s="242"/>
      <c r="J45" s="242"/>
      <c r="K45" s="242"/>
      <c r="L45" s="242"/>
      <c r="M45" s="242"/>
      <c r="N45" s="242"/>
      <c r="O45" s="242"/>
      <c r="P45" s="242"/>
      <c r="Q45" s="242"/>
      <c r="R45" s="242"/>
      <c r="S45" s="242"/>
    </row>
    <row r="46" spans="1:19">
      <c r="A46" s="41" t="s">
        <v>84</v>
      </c>
      <c r="B46" s="267"/>
      <c r="C46" s="37" t="s">
        <v>85</v>
      </c>
      <c r="D46" s="1" t="s">
        <v>86</v>
      </c>
      <c r="E46" s="14"/>
      <c r="F46" s="242"/>
      <c r="G46" s="242"/>
      <c r="H46" s="242"/>
      <c r="I46" s="242"/>
      <c r="J46" s="242"/>
      <c r="K46" s="242"/>
      <c r="L46" s="242"/>
      <c r="M46" s="242"/>
      <c r="N46" s="242"/>
      <c r="O46" s="242"/>
      <c r="P46" s="242"/>
      <c r="Q46" s="242"/>
      <c r="R46" s="242"/>
      <c r="S46" s="242"/>
    </row>
    <row r="47" spans="1:19">
      <c r="A47" s="41" t="s">
        <v>87</v>
      </c>
      <c r="B47" s="267"/>
      <c r="C47" s="37" t="s">
        <v>88</v>
      </c>
      <c r="D47" s="4"/>
      <c r="E47" s="14"/>
      <c r="F47" s="242"/>
      <c r="G47" s="242"/>
      <c r="H47" s="242"/>
      <c r="I47" s="242"/>
      <c r="J47" s="242"/>
      <c r="K47" s="242"/>
      <c r="L47" s="242"/>
      <c r="M47" s="242"/>
      <c r="N47" s="242"/>
      <c r="O47" s="242"/>
      <c r="P47" s="242"/>
      <c r="Q47" s="242"/>
      <c r="R47" s="242"/>
      <c r="S47" s="242"/>
    </row>
    <row r="48" spans="1:19">
      <c r="A48" s="41" t="s">
        <v>89</v>
      </c>
      <c r="B48" s="267"/>
      <c r="C48" s="37" t="s">
        <v>90</v>
      </c>
      <c r="D48" s="5" t="s">
        <v>91</v>
      </c>
      <c r="E48" s="14"/>
      <c r="F48" s="242"/>
      <c r="G48" s="242"/>
      <c r="H48" s="242"/>
      <c r="I48" s="242"/>
      <c r="J48" s="242"/>
      <c r="K48" s="242"/>
      <c r="L48" s="242"/>
      <c r="M48" s="242"/>
      <c r="N48" s="242"/>
      <c r="O48" s="242"/>
      <c r="P48" s="242"/>
      <c r="Q48" s="242"/>
      <c r="R48" s="242"/>
      <c r="S48" s="242"/>
    </row>
    <row r="49" spans="1:19">
      <c r="A49" s="21" t="s">
        <v>92</v>
      </c>
      <c r="B49" s="42" t="str">
        <f>IFERROR((2*B46-(2.5*B47))/(B48),"")</f>
        <v/>
      </c>
      <c r="C49" s="14" t="str">
        <f>IFERROR((IF(B49 = "", "",IF(B49&lt;0.105,"PASS - liquid hand dishwashing detergent","FAIL - liquid hand dishwashing detergent"))),"")</f>
        <v/>
      </c>
      <c r="D49" s="5" t="s">
        <v>93</v>
      </c>
      <c r="E49" s="14"/>
      <c r="F49" s="242"/>
      <c r="G49" s="242"/>
      <c r="H49" s="242"/>
      <c r="I49" s="242"/>
      <c r="J49" s="242"/>
      <c r="K49" s="242"/>
      <c r="L49" s="242"/>
      <c r="M49" s="242"/>
      <c r="N49" s="242"/>
      <c r="O49" s="242"/>
      <c r="P49" s="242"/>
      <c r="Q49" s="242"/>
      <c r="R49" s="242"/>
      <c r="S49" s="242"/>
    </row>
    <row r="50" spans="1:19">
      <c r="A50" s="21"/>
      <c r="B50" s="42"/>
      <c r="C50" s="37" t="str">
        <f>IFERROR((IF(B49 = "", "",IF(B49&lt;30,"PASS - mix-it-yourself product","FAIL - mix-it-yourself product"))),"")</f>
        <v/>
      </c>
      <c r="D50" s="5" t="s">
        <v>94</v>
      </c>
      <c r="E50" s="14"/>
      <c r="F50" s="242"/>
      <c r="G50" s="242"/>
      <c r="H50" s="242"/>
      <c r="I50" s="242"/>
      <c r="J50" s="242"/>
      <c r="K50" s="242"/>
      <c r="L50" s="242"/>
      <c r="M50" s="242"/>
      <c r="N50" s="242"/>
      <c r="O50" s="242"/>
      <c r="P50" s="242"/>
      <c r="Q50" s="242"/>
      <c r="R50" s="242"/>
      <c r="S50" s="242"/>
    </row>
    <row r="51" spans="1:19">
      <c r="A51" s="37"/>
      <c r="B51" s="37"/>
      <c r="C51" s="37"/>
      <c r="D51" s="6" t="s">
        <v>95</v>
      </c>
      <c r="E51" s="14"/>
      <c r="F51" s="242"/>
      <c r="G51" s="242"/>
      <c r="H51" s="242"/>
      <c r="I51" s="242"/>
      <c r="J51" s="242"/>
      <c r="K51" s="242"/>
      <c r="L51" s="242"/>
      <c r="M51" s="242"/>
      <c r="N51" s="242"/>
      <c r="O51" s="242"/>
      <c r="P51" s="242"/>
      <c r="Q51" s="242"/>
      <c r="R51" s="242"/>
      <c r="S51" s="242"/>
    </row>
    <row r="52" spans="1:19">
      <c r="A52" s="37"/>
      <c r="B52" s="37"/>
      <c r="C52" s="37"/>
      <c r="D52" s="37"/>
      <c r="E52" s="14"/>
      <c r="F52" s="242"/>
      <c r="G52" s="242"/>
      <c r="H52" s="242"/>
      <c r="I52" s="242"/>
      <c r="J52" s="242"/>
      <c r="K52" s="242"/>
      <c r="L52" s="242"/>
      <c r="M52" s="242"/>
      <c r="N52" s="242"/>
      <c r="O52" s="242"/>
      <c r="P52" s="242"/>
      <c r="Q52" s="242"/>
      <c r="R52" s="242"/>
      <c r="S52" s="242"/>
    </row>
    <row r="53" spans="1:19">
      <c r="F53" s="242"/>
      <c r="G53" s="242"/>
      <c r="H53" s="242"/>
      <c r="I53" s="242"/>
      <c r="J53" s="242"/>
      <c r="K53" s="242"/>
      <c r="L53" s="242"/>
      <c r="M53" s="242"/>
      <c r="N53" s="242"/>
      <c r="O53" s="242"/>
      <c r="P53" s="242"/>
      <c r="Q53" s="242"/>
      <c r="R53" s="242"/>
      <c r="S53" s="242"/>
    </row>
    <row r="54" spans="1:19" ht="18">
      <c r="A54" s="37"/>
      <c r="B54" s="38"/>
      <c r="C54" s="37"/>
      <c r="D54" s="37"/>
      <c r="E54" s="37"/>
      <c r="F54" s="242"/>
      <c r="G54" s="242"/>
      <c r="H54" s="242"/>
      <c r="I54" s="242"/>
      <c r="J54" s="242"/>
      <c r="K54" s="242"/>
      <c r="L54" s="242"/>
      <c r="M54" s="242"/>
      <c r="N54" s="242"/>
      <c r="O54" s="242"/>
      <c r="P54" s="242"/>
      <c r="Q54" s="242"/>
      <c r="R54" s="242"/>
      <c r="S54" s="242"/>
    </row>
    <row r="55" spans="1:19" ht="18">
      <c r="A55" s="39" t="s">
        <v>99</v>
      </c>
      <c r="B55" s="38"/>
      <c r="C55" s="266"/>
      <c r="D55" s="14"/>
      <c r="E55" s="14"/>
      <c r="F55" s="242"/>
      <c r="G55" s="242"/>
      <c r="H55" s="242"/>
      <c r="I55" s="242"/>
      <c r="J55" s="242"/>
      <c r="K55" s="242"/>
      <c r="L55" s="242"/>
      <c r="M55" s="242"/>
      <c r="N55" s="242"/>
      <c r="O55" s="242"/>
      <c r="P55" s="242"/>
      <c r="Q55" s="242"/>
      <c r="R55" s="242"/>
      <c r="S55" s="242"/>
    </row>
    <row r="56" spans="1:19" ht="15">
      <c r="A56" s="39" t="s">
        <v>80</v>
      </c>
      <c r="B56" s="37"/>
      <c r="C56" s="266"/>
      <c r="D56" s="2" t="s">
        <v>81</v>
      </c>
      <c r="E56" s="14"/>
      <c r="F56" s="242"/>
      <c r="G56" s="242"/>
      <c r="H56" s="242"/>
      <c r="I56" s="242"/>
      <c r="J56" s="242"/>
      <c r="K56" s="242"/>
      <c r="L56" s="242"/>
      <c r="M56" s="242"/>
      <c r="N56" s="242"/>
      <c r="O56" s="242"/>
      <c r="P56" s="242"/>
      <c r="Q56" s="242"/>
      <c r="R56" s="242"/>
      <c r="S56" s="242"/>
    </row>
    <row r="57" spans="1:19">
      <c r="A57" s="37"/>
      <c r="B57" s="37"/>
      <c r="C57" s="37"/>
      <c r="D57" s="3" t="s">
        <v>82</v>
      </c>
      <c r="E57" s="30"/>
      <c r="F57" s="242"/>
      <c r="G57" s="242"/>
      <c r="H57" s="242"/>
      <c r="I57" s="242"/>
      <c r="J57" s="242"/>
      <c r="K57" s="242"/>
      <c r="L57" s="242"/>
      <c r="M57" s="242"/>
      <c r="N57" s="242"/>
      <c r="O57" s="242"/>
      <c r="P57" s="242"/>
      <c r="Q57" s="242"/>
      <c r="R57" s="242"/>
      <c r="S57" s="242"/>
    </row>
    <row r="58" spans="1:19">
      <c r="A58" s="40" t="s">
        <v>83</v>
      </c>
      <c r="B58" s="37"/>
      <c r="C58" s="37"/>
      <c r="D58" s="4"/>
      <c r="E58" s="14"/>
      <c r="F58" s="242"/>
      <c r="G58" s="242"/>
      <c r="H58" s="242"/>
      <c r="I58" s="242"/>
      <c r="J58" s="242"/>
      <c r="K58" s="242"/>
      <c r="L58" s="242"/>
      <c r="M58" s="242"/>
      <c r="N58" s="242"/>
      <c r="O58" s="242"/>
      <c r="P58" s="242"/>
      <c r="Q58" s="242"/>
      <c r="R58" s="242"/>
      <c r="S58" s="242"/>
    </row>
    <row r="59" spans="1:19">
      <c r="A59" s="41" t="s">
        <v>84</v>
      </c>
      <c r="B59" s="267"/>
      <c r="C59" s="37" t="s">
        <v>85</v>
      </c>
      <c r="D59" s="1" t="s">
        <v>86</v>
      </c>
      <c r="E59" s="14"/>
      <c r="F59" s="242"/>
      <c r="G59" s="242"/>
      <c r="H59" s="242"/>
      <c r="I59" s="242"/>
      <c r="J59" s="242"/>
      <c r="K59" s="242"/>
      <c r="L59" s="242"/>
      <c r="M59" s="242"/>
      <c r="N59" s="242"/>
      <c r="O59" s="242"/>
      <c r="P59" s="242"/>
      <c r="Q59" s="242"/>
      <c r="R59" s="242"/>
      <c r="S59" s="242"/>
    </row>
    <row r="60" spans="1:19">
      <c r="A60" s="41" t="s">
        <v>87</v>
      </c>
      <c r="B60" s="267"/>
      <c r="C60" s="37" t="s">
        <v>88</v>
      </c>
      <c r="D60" s="4"/>
      <c r="E60" s="14"/>
      <c r="F60" s="242"/>
      <c r="G60" s="242"/>
      <c r="H60" s="242"/>
      <c r="I60" s="242"/>
      <c r="J60" s="242"/>
      <c r="K60" s="242"/>
      <c r="L60" s="242"/>
      <c r="M60" s="242"/>
      <c r="N60" s="242"/>
      <c r="O60" s="242"/>
      <c r="P60" s="242"/>
      <c r="Q60" s="242"/>
      <c r="R60" s="242"/>
      <c r="S60" s="242"/>
    </row>
    <row r="61" spans="1:19">
      <c r="A61" s="41" t="s">
        <v>89</v>
      </c>
      <c r="B61" s="267"/>
      <c r="C61" s="37" t="s">
        <v>90</v>
      </c>
      <c r="D61" s="5" t="s">
        <v>91</v>
      </c>
      <c r="E61" s="14"/>
      <c r="F61" s="242"/>
      <c r="G61" s="242"/>
      <c r="H61" s="242"/>
      <c r="I61" s="242"/>
      <c r="J61" s="242"/>
      <c r="K61" s="242"/>
      <c r="L61" s="242"/>
      <c r="M61" s="242"/>
      <c r="N61" s="242"/>
      <c r="O61" s="242"/>
      <c r="P61" s="242"/>
      <c r="Q61" s="242"/>
      <c r="R61" s="242"/>
      <c r="S61" s="242"/>
    </row>
    <row r="62" spans="1:19">
      <c r="A62" s="21" t="s">
        <v>92</v>
      </c>
      <c r="B62" s="42" t="str">
        <f>IFERROR((2*B59-(2.5*B60))/(B61),"")</f>
        <v/>
      </c>
      <c r="C62" s="14" t="str">
        <f>IFERROR((IF(B62 = "", "",IF(B62&lt;0.105,"PASS - liquid hand dishwashing detergent","FAIL - liquid hand dishwashing detergent"))),"")</f>
        <v/>
      </c>
      <c r="D62" s="5" t="s">
        <v>93</v>
      </c>
      <c r="E62" s="14"/>
      <c r="F62" s="242"/>
      <c r="G62" s="242"/>
      <c r="H62" s="242"/>
      <c r="I62" s="242"/>
      <c r="J62" s="242"/>
      <c r="K62" s="242"/>
      <c r="L62" s="242"/>
      <c r="M62" s="242"/>
      <c r="N62" s="242"/>
      <c r="O62" s="242"/>
      <c r="P62" s="242"/>
      <c r="Q62" s="242"/>
      <c r="R62" s="242"/>
      <c r="S62" s="242"/>
    </row>
    <row r="63" spans="1:19">
      <c r="A63" s="21"/>
      <c r="B63" s="42"/>
      <c r="C63" s="37" t="str">
        <f>IFERROR((IF(B62 = "", "",IF(B62&lt;30,"PASS - mix-it-yourself product","FAIL - mix-it-yourself product"))),"")</f>
        <v/>
      </c>
      <c r="D63" s="5" t="s">
        <v>94</v>
      </c>
      <c r="E63" s="14"/>
      <c r="F63" s="242"/>
      <c r="G63" s="242"/>
      <c r="H63" s="242"/>
      <c r="I63" s="242"/>
      <c r="J63" s="242"/>
      <c r="K63" s="242"/>
      <c r="L63" s="242"/>
      <c r="M63" s="242"/>
      <c r="N63" s="242"/>
      <c r="O63" s="242"/>
      <c r="P63" s="242"/>
      <c r="Q63" s="242"/>
      <c r="R63" s="242"/>
      <c r="S63" s="242"/>
    </row>
    <row r="64" spans="1:19">
      <c r="A64" s="37"/>
      <c r="B64" s="37"/>
      <c r="C64" s="37"/>
      <c r="D64" s="6" t="s">
        <v>95</v>
      </c>
      <c r="E64" s="14"/>
      <c r="F64" s="242"/>
      <c r="G64" s="242"/>
      <c r="H64" s="242"/>
      <c r="I64" s="242"/>
      <c r="J64" s="242"/>
      <c r="K64" s="242"/>
      <c r="L64" s="242"/>
      <c r="M64" s="242"/>
      <c r="N64" s="242"/>
      <c r="O64" s="242"/>
      <c r="P64" s="242"/>
      <c r="Q64" s="242"/>
      <c r="R64" s="242"/>
      <c r="S64" s="242"/>
    </row>
    <row r="65" spans="1:19">
      <c r="A65" s="37"/>
      <c r="B65" s="37"/>
      <c r="C65" s="37"/>
      <c r="D65" s="37"/>
      <c r="E65" s="14"/>
      <c r="F65" s="242"/>
      <c r="G65" s="242"/>
      <c r="H65" s="242"/>
      <c r="I65" s="242"/>
      <c r="J65" s="242"/>
      <c r="K65" s="242"/>
      <c r="L65" s="242"/>
      <c r="M65" s="242"/>
      <c r="N65" s="242"/>
      <c r="O65" s="242"/>
      <c r="P65" s="242"/>
      <c r="Q65" s="242"/>
      <c r="R65" s="242"/>
      <c r="S65" s="242"/>
    </row>
  </sheetData>
  <dataConsolidate/>
  <customSheetViews>
    <customSheetView guid="{94BE19D9-FC8D-41A1-8D7D-427542EADFBC}">
      <selection activeCell="A70" sqref="A70"/>
      <pageMargins left="0" right="0" top="0" bottom="0"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conditionalFormatting sqref="C10:C11 C23:C24 C36:C37 C49:C50 C62:C63">
    <cfRule type="containsText" dxfId="5" priority="1" operator="containsText" text="FAIL">
      <formula>NOT(ISERROR(SEARCH("FAIL",C10)))</formula>
    </cfRule>
    <cfRule type="containsText" dxfId="4" priority="2" operator="containsText" text="PASS">
      <formula>NOT(ISERROR(SEARCH("PASS",C10)))</formula>
    </cfRule>
  </conditionalFormatting>
  <pageMargins left="0.78740157480314965" right="0.78740157480314965" top="0.98425196850393704" bottom="0.98425196850393704" header="0" footer="0"/>
  <pageSetup paperSize="9" scale="81" orientation="landscape" r:id="rId2"/>
  <headerFooter alignWithMargins="0">
    <oddHeader>&amp;C&amp;A&amp;RHand dishwashing detergents, version 7.0
Print date: &amp;D</oddHeader>
    <oddFooter>&amp;L2017-09-26
&amp;CPage &amp;P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0A8F-42AA-4319-9F82-BB571FD687D2}">
  <sheetPr codeName="Sheet1">
    <outlinePr summaryBelow="0" summaryRight="0"/>
    <pageSetUpPr fitToPage="1"/>
  </sheetPr>
  <dimension ref="A1:K498"/>
  <sheetViews>
    <sheetView showOutlineSymbols="0" zoomScaleNormal="100" workbookViewId="0">
      <pane xSplit="1" ySplit="6" topLeftCell="B234" activePane="bottomRight" state="frozen"/>
      <selection pane="bottomRight" activeCell="F284" sqref="F284"/>
      <selection pane="bottomLeft" activeCell="A7" sqref="A7"/>
      <selection pane="topRight" activeCell="B1" sqref="B1"/>
    </sheetView>
  </sheetViews>
  <sheetFormatPr defaultColWidth="9.140625" defaultRowHeight="12" outlineLevelRow="4"/>
  <cols>
    <col min="1" max="1" width="10.140625" style="114" customWidth="1"/>
    <col min="2" max="2" width="74.28515625" style="114" customWidth="1"/>
    <col min="3" max="8" width="9" style="115" customWidth="1"/>
    <col min="9" max="11" width="7.42578125" style="115" customWidth="1"/>
    <col min="12" max="16384" width="9.140625" style="114"/>
  </cols>
  <sheetData>
    <row r="1" spans="1:11">
      <c r="A1" s="113"/>
    </row>
    <row r="2" spans="1:11" ht="15">
      <c r="A2" s="116"/>
    </row>
    <row r="3" spans="1:11" ht="23.25">
      <c r="A3" s="117" t="s">
        <v>100</v>
      </c>
    </row>
    <row r="4" spans="1:11" ht="12" customHeight="1" thickBot="1">
      <c r="A4" s="118"/>
      <c r="J4" s="115" t="s">
        <v>101</v>
      </c>
    </row>
    <row r="5" spans="1:11" ht="16.5" thickBot="1">
      <c r="B5" s="56"/>
      <c r="C5" s="317" t="s">
        <v>102</v>
      </c>
      <c r="D5" s="318"/>
      <c r="E5" s="319"/>
      <c r="F5" s="317" t="s">
        <v>103</v>
      </c>
      <c r="G5" s="318"/>
      <c r="H5" s="319"/>
      <c r="I5" s="317" t="s">
        <v>104</v>
      </c>
      <c r="J5" s="318"/>
      <c r="K5" s="319"/>
    </row>
    <row r="6" spans="1:11" ht="61.5" customHeight="1" thickBot="1">
      <c r="A6" s="119" t="s">
        <v>105</v>
      </c>
      <c r="B6" s="120" t="s">
        <v>106</v>
      </c>
      <c r="C6" s="121" t="s">
        <v>107</v>
      </c>
      <c r="D6" s="122" t="s">
        <v>108</v>
      </c>
      <c r="E6" s="123" t="s">
        <v>109</v>
      </c>
      <c r="F6" s="124" t="s">
        <v>110</v>
      </c>
      <c r="G6" s="122" t="s">
        <v>111</v>
      </c>
      <c r="H6" s="123" t="s">
        <v>112</v>
      </c>
      <c r="I6" s="124" t="s">
        <v>48</v>
      </c>
      <c r="J6" s="122" t="s">
        <v>113</v>
      </c>
      <c r="K6" s="123" t="s">
        <v>114</v>
      </c>
    </row>
    <row r="7" spans="1:11" ht="17.100000000000001" customHeight="1" outlineLevel="3" thickBot="1">
      <c r="A7" s="125"/>
      <c r="B7" s="126" t="s">
        <v>115</v>
      </c>
      <c r="C7" s="127"/>
      <c r="D7" s="127"/>
      <c r="E7" s="127"/>
      <c r="F7" s="127"/>
      <c r="G7" s="127"/>
      <c r="H7" s="127"/>
      <c r="I7" s="127"/>
      <c r="J7" s="127"/>
      <c r="K7" s="128"/>
    </row>
    <row r="8" spans="1:11" s="136" customFormat="1" ht="12" customHeight="1" outlineLevel="3">
      <c r="A8" s="129">
        <v>2001</v>
      </c>
      <c r="B8" s="130" t="s">
        <v>116</v>
      </c>
      <c r="C8" s="131">
        <v>4.0999999999999996</v>
      </c>
      <c r="D8" s="131">
        <v>1000</v>
      </c>
      <c r="E8" s="132">
        <f t="shared" ref="E8:E38" si="0">C8/D8</f>
        <v>4.0999999999999995E-3</v>
      </c>
      <c r="F8" s="133">
        <v>0.69</v>
      </c>
      <c r="G8" s="131">
        <v>10</v>
      </c>
      <c r="H8" s="134">
        <f t="shared" ref="H8:H9" si="1">F8/G8</f>
        <v>6.8999999999999992E-2</v>
      </c>
      <c r="I8" s="135">
        <v>0.05</v>
      </c>
      <c r="J8" s="131" t="s">
        <v>117</v>
      </c>
      <c r="K8" s="134" t="s">
        <v>118</v>
      </c>
    </row>
    <row r="9" spans="1:11" s="136" customFormat="1" ht="12" customHeight="1" outlineLevel="4">
      <c r="A9" s="137">
        <v>2002</v>
      </c>
      <c r="B9" s="138" t="s">
        <v>119</v>
      </c>
      <c r="C9" s="139">
        <v>6.7</v>
      </c>
      <c r="D9" s="139">
        <v>5000</v>
      </c>
      <c r="E9" s="140">
        <f t="shared" si="0"/>
        <v>1.34E-3</v>
      </c>
      <c r="F9" s="141">
        <v>0.5</v>
      </c>
      <c r="G9" s="139">
        <v>10</v>
      </c>
      <c r="H9" s="142">
        <f t="shared" si="1"/>
        <v>0.05</v>
      </c>
      <c r="I9" s="143">
        <v>0.05</v>
      </c>
      <c r="J9" s="139" t="s">
        <v>117</v>
      </c>
      <c r="K9" s="142" t="s">
        <v>118</v>
      </c>
    </row>
    <row r="10" spans="1:11" s="136" customFormat="1" ht="12" customHeight="1" outlineLevel="4">
      <c r="A10" s="137">
        <v>2003</v>
      </c>
      <c r="B10" s="138" t="s">
        <v>120</v>
      </c>
      <c r="C10" s="139">
        <v>40</v>
      </c>
      <c r="D10" s="139">
        <v>1000</v>
      </c>
      <c r="E10" s="140">
        <f t="shared" si="0"/>
        <v>0.04</v>
      </c>
      <c r="F10" s="141">
        <v>1.35</v>
      </c>
      <c r="G10" s="139">
        <v>10</v>
      </c>
      <c r="H10" s="142">
        <f>F10/G10</f>
        <v>0.13500000000000001</v>
      </c>
      <c r="I10" s="143">
        <v>0.05</v>
      </c>
      <c r="J10" s="139" t="s">
        <v>117</v>
      </c>
      <c r="K10" s="142" t="s">
        <v>121</v>
      </c>
    </row>
    <row r="11" spans="1:11" s="136" customFormat="1" ht="12" customHeight="1" outlineLevel="4">
      <c r="A11" s="137">
        <v>2004</v>
      </c>
      <c r="B11" s="138" t="s">
        <v>122</v>
      </c>
      <c r="C11" s="139">
        <v>8.64</v>
      </c>
      <c r="D11" s="139">
        <v>1000</v>
      </c>
      <c r="E11" s="140">
        <f t="shared" si="0"/>
        <v>8.6400000000000001E-3</v>
      </c>
      <c r="F11" s="141">
        <v>0.95</v>
      </c>
      <c r="G11" s="139">
        <v>10</v>
      </c>
      <c r="H11" s="142">
        <f>F11/G11</f>
        <v>9.5000000000000001E-2</v>
      </c>
      <c r="I11" s="143">
        <v>0.05</v>
      </c>
      <c r="J11" s="139" t="s">
        <v>117</v>
      </c>
      <c r="K11" s="142" t="s">
        <v>123</v>
      </c>
    </row>
    <row r="12" spans="1:11" ht="12" customHeight="1" outlineLevel="3">
      <c r="A12" s="137">
        <v>2005</v>
      </c>
      <c r="B12" s="138" t="s">
        <v>124</v>
      </c>
      <c r="C12" s="139">
        <v>2.8</v>
      </c>
      <c r="D12" s="139">
        <v>1000</v>
      </c>
      <c r="E12" s="140">
        <f t="shared" si="0"/>
        <v>2.8E-3</v>
      </c>
      <c r="F12" s="141">
        <v>0.39100000000000001</v>
      </c>
      <c r="G12" s="139">
        <v>10</v>
      </c>
      <c r="H12" s="142">
        <f t="shared" ref="H12:H13" si="2">F12/G12</f>
        <v>3.9100000000000003E-2</v>
      </c>
      <c r="I12" s="143">
        <v>0.05</v>
      </c>
      <c r="J12" s="139" t="s">
        <v>117</v>
      </c>
      <c r="K12" s="142" t="s">
        <v>121</v>
      </c>
    </row>
    <row r="13" spans="1:11" ht="12" customHeight="1" outlineLevel="3">
      <c r="A13" s="137">
        <v>2006</v>
      </c>
      <c r="B13" s="138" t="s">
        <v>125</v>
      </c>
      <c r="C13" s="139">
        <v>15</v>
      </c>
      <c r="D13" s="139">
        <v>1000</v>
      </c>
      <c r="E13" s="140">
        <f t="shared" si="0"/>
        <v>1.4999999999999999E-2</v>
      </c>
      <c r="F13" s="141">
        <v>0.41899999999999998</v>
      </c>
      <c r="G13" s="139">
        <v>10</v>
      </c>
      <c r="H13" s="142">
        <f t="shared" si="2"/>
        <v>4.19E-2</v>
      </c>
      <c r="I13" s="143">
        <v>0.05</v>
      </c>
      <c r="J13" s="139" t="s">
        <v>117</v>
      </c>
      <c r="K13" s="142" t="s">
        <v>121</v>
      </c>
    </row>
    <row r="14" spans="1:11" s="136" customFormat="1" ht="12" customHeight="1" outlineLevel="3">
      <c r="A14" s="137">
        <v>2007</v>
      </c>
      <c r="B14" s="138" t="s">
        <v>126</v>
      </c>
      <c r="C14" s="139">
        <v>27</v>
      </c>
      <c r="D14" s="139">
        <v>1000</v>
      </c>
      <c r="E14" s="140">
        <f t="shared" si="0"/>
        <v>2.7E-2</v>
      </c>
      <c r="F14" s="141">
        <v>0.2</v>
      </c>
      <c r="G14" s="139">
        <v>10</v>
      </c>
      <c r="H14" s="142">
        <f>F14/G14</f>
        <v>0.02</v>
      </c>
      <c r="I14" s="143">
        <v>0.05</v>
      </c>
      <c r="J14" s="139" t="s">
        <v>117</v>
      </c>
      <c r="K14" s="142" t="s">
        <v>121</v>
      </c>
    </row>
    <row r="15" spans="1:11" s="136" customFormat="1" ht="12" customHeight="1" outlineLevel="3">
      <c r="A15" s="137">
        <v>2008</v>
      </c>
      <c r="B15" s="138" t="s">
        <v>127</v>
      </c>
      <c r="C15" s="139">
        <v>7.1</v>
      </c>
      <c r="D15" s="139">
        <v>1000</v>
      </c>
      <c r="E15" s="140">
        <f t="shared" si="0"/>
        <v>7.0999999999999995E-3</v>
      </c>
      <c r="F15" s="141">
        <v>1.9</v>
      </c>
      <c r="G15" s="139">
        <v>50</v>
      </c>
      <c r="H15" s="142">
        <f>F15/G15</f>
        <v>3.7999999999999999E-2</v>
      </c>
      <c r="I15" s="143">
        <v>0.05</v>
      </c>
      <c r="J15" s="139" t="s">
        <v>117</v>
      </c>
      <c r="K15" s="142" t="s">
        <v>123</v>
      </c>
    </row>
    <row r="16" spans="1:11" ht="12" customHeight="1" outlineLevel="3">
      <c r="A16" s="137">
        <v>2009</v>
      </c>
      <c r="B16" s="138" t="s">
        <v>128</v>
      </c>
      <c r="C16" s="139">
        <v>4.5999999999999996</v>
      </c>
      <c r="D16" s="139">
        <v>1000</v>
      </c>
      <c r="E16" s="140">
        <f t="shared" si="0"/>
        <v>4.5999999999999999E-3</v>
      </c>
      <c r="F16" s="141">
        <v>0.14000000000000001</v>
      </c>
      <c r="G16" s="139">
        <v>10</v>
      </c>
      <c r="H16" s="142">
        <f>F16/G16</f>
        <v>1.4000000000000002E-2</v>
      </c>
      <c r="I16" s="143">
        <v>0.05</v>
      </c>
      <c r="J16" s="139" t="s">
        <v>117</v>
      </c>
      <c r="K16" s="142" t="s">
        <v>121</v>
      </c>
    </row>
    <row r="17" spans="1:11" s="136" customFormat="1" outlineLevel="3">
      <c r="A17" s="137">
        <v>2010</v>
      </c>
      <c r="B17" s="138" t="s">
        <v>129</v>
      </c>
      <c r="C17" s="139">
        <v>0.38600000000000001</v>
      </c>
      <c r="D17" s="139">
        <v>1000</v>
      </c>
      <c r="E17" s="140">
        <f t="shared" si="0"/>
        <v>3.86E-4</v>
      </c>
      <c r="F17" s="141"/>
      <c r="G17" s="139"/>
      <c r="H17" s="142">
        <f t="shared" ref="H17:H23" si="3">E17</f>
        <v>3.86E-4</v>
      </c>
      <c r="I17" s="143">
        <v>0.05</v>
      </c>
      <c r="J17" s="139" t="s">
        <v>117</v>
      </c>
      <c r="K17" s="142" t="s">
        <v>121</v>
      </c>
    </row>
    <row r="18" spans="1:11" s="136" customFormat="1" ht="12" customHeight="1" outlineLevel="3">
      <c r="A18" s="137">
        <v>2011</v>
      </c>
      <c r="B18" s="138" t="s">
        <v>130</v>
      </c>
      <c r="C18" s="139">
        <v>18</v>
      </c>
      <c r="D18" s="139">
        <v>1000</v>
      </c>
      <c r="E18" s="140">
        <f t="shared" si="0"/>
        <v>1.7999999999999999E-2</v>
      </c>
      <c r="F18" s="141"/>
      <c r="G18" s="139"/>
      <c r="H18" s="142">
        <f t="shared" si="3"/>
        <v>1.7999999999999999E-2</v>
      </c>
      <c r="I18" s="143">
        <v>0.05</v>
      </c>
      <c r="J18" s="139" t="s">
        <v>117</v>
      </c>
      <c r="K18" s="142" t="s">
        <v>123</v>
      </c>
    </row>
    <row r="19" spans="1:11" s="136" customFormat="1" ht="12" customHeight="1" outlineLevel="3">
      <c r="A19" s="137">
        <v>2012</v>
      </c>
      <c r="B19" s="138" t="s">
        <v>131</v>
      </c>
      <c r="C19" s="139">
        <v>2</v>
      </c>
      <c r="D19" s="139">
        <v>1000</v>
      </c>
      <c r="E19" s="140">
        <f t="shared" si="0"/>
        <v>2E-3</v>
      </c>
      <c r="F19" s="141"/>
      <c r="G19" s="139"/>
      <c r="H19" s="142">
        <f t="shared" si="3"/>
        <v>2E-3</v>
      </c>
      <c r="I19" s="143">
        <v>0.05</v>
      </c>
      <c r="J19" s="139" t="s">
        <v>117</v>
      </c>
      <c r="K19" s="142" t="s">
        <v>123</v>
      </c>
    </row>
    <row r="20" spans="1:11" s="136" customFormat="1" ht="12" customHeight="1" outlineLevel="3">
      <c r="A20" s="137">
        <v>2013</v>
      </c>
      <c r="B20" s="138" t="s">
        <v>132</v>
      </c>
      <c r="C20" s="139">
        <v>0.73</v>
      </c>
      <c r="D20" s="139">
        <v>1000</v>
      </c>
      <c r="E20" s="140">
        <f t="shared" si="0"/>
        <v>7.2999999999999996E-4</v>
      </c>
      <c r="F20" s="141"/>
      <c r="G20" s="139"/>
      <c r="H20" s="142">
        <f t="shared" si="3"/>
        <v>7.2999999999999996E-4</v>
      </c>
      <c r="I20" s="143">
        <v>0.05</v>
      </c>
      <c r="J20" s="139" t="s">
        <v>117</v>
      </c>
      <c r="K20" s="142" t="s">
        <v>123</v>
      </c>
    </row>
    <row r="21" spans="1:11" ht="12" customHeight="1" outlineLevel="3">
      <c r="A21" s="137">
        <v>2014</v>
      </c>
      <c r="B21" s="138" t="s">
        <v>133</v>
      </c>
      <c r="C21" s="139">
        <v>100</v>
      </c>
      <c r="D21" s="139">
        <v>1000</v>
      </c>
      <c r="E21" s="140">
        <f t="shared" si="0"/>
        <v>0.1</v>
      </c>
      <c r="F21" s="141"/>
      <c r="G21" s="139"/>
      <c r="H21" s="142">
        <f t="shared" si="3"/>
        <v>0.1</v>
      </c>
      <c r="I21" s="143">
        <v>0.05</v>
      </c>
      <c r="J21" s="139" t="s">
        <v>117</v>
      </c>
      <c r="K21" s="142" t="s">
        <v>123</v>
      </c>
    </row>
    <row r="22" spans="1:11" outlineLevel="3">
      <c r="A22" s="137">
        <v>2015</v>
      </c>
      <c r="B22" s="138" t="s">
        <v>134</v>
      </c>
      <c r="C22" s="139">
        <v>6.6</v>
      </c>
      <c r="D22" s="139">
        <v>1000</v>
      </c>
      <c r="E22" s="140">
        <f t="shared" si="0"/>
        <v>6.6E-3</v>
      </c>
      <c r="F22" s="141"/>
      <c r="G22" s="139"/>
      <c r="H22" s="142">
        <f t="shared" si="3"/>
        <v>6.6E-3</v>
      </c>
      <c r="I22" s="143">
        <v>0.05</v>
      </c>
      <c r="J22" s="139" t="s">
        <v>117</v>
      </c>
      <c r="K22" s="142" t="s">
        <v>121</v>
      </c>
    </row>
    <row r="23" spans="1:11" ht="12" customHeight="1" outlineLevel="3">
      <c r="A23" s="137">
        <v>2016</v>
      </c>
      <c r="B23" s="138" t="s">
        <v>135</v>
      </c>
      <c r="C23" s="139">
        <v>0.88</v>
      </c>
      <c r="D23" s="139">
        <v>1000</v>
      </c>
      <c r="E23" s="140">
        <f t="shared" si="0"/>
        <v>8.8000000000000003E-4</v>
      </c>
      <c r="F23" s="141"/>
      <c r="G23" s="139"/>
      <c r="H23" s="142">
        <f t="shared" si="3"/>
        <v>8.8000000000000003E-4</v>
      </c>
      <c r="I23" s="143">
        <v>0.05</v>
      </c>
      <c r="J23" s="139" t="s">
        <v>117</v>
      </c>
      <c r="K23" s="142" t="s">
        <v>123</v>
      </c>
    </row>
    <row r="24" spans="1:11" ht="12" customHeight="1" outlineLevel="3">
      <c r="A24" s="137">
        <v>2017</v>
      </c>
      <c r="B24" s="138" t="s">
        <v>136</v>
      </c>
      <c r="C24" s="139">
        <v>1.96</v>
      </c>
      <c r="D24" s="139">
        <v>1000</v>
      </c>
      <c r="E24" s="140">
        <f t="shared" si="0"/>
        <v>1.9599999999999999E-3</v>
      </c>
      <c r="F24" s="141"/>
      <c r="G24" s="139"/>
      <c r="H24" s="142">
        <f>E24</f>
        <v>1.9599999999999999E-3</v>
      </c>
      <c r="I24" s="143">
        <v>0.5</v>
      </c>
      <c r="J24" s="139" t="s">
        <v>137</v>
      </c>
      <c r="K24" s="142" t="s">
        <v>123</v>
      </c>
    </row>
    <row r="25" spans="1:11" ht="12" customHeight="1" outlineLevel="3">
      <c r="A25" s="144">
        <v>2018</v>
      </c>
      <c r="B25" s="138" t="s">
        <v>138</v>
      </c>
      <c r="C25" s="139">
        <v>10</v>
      </c>
      <c r="D25" s="139">
        <v>1000</v>
      </c>
      <c r="E25" s="140">
        <v>0.01</v>
      </c>
      <c r="F25" s="141"/>
      <c r="G25" s="139"/>
      <c r="H25" s="142">
        <v>0.01</v>
      </c>
      <c r="I25" s="143">
        <v>0.05</v>
      </c>
      <c r="J25" s="139" t="s">
        <v>117</v>
      </c>
      <c r="K25" s="142" t="s">
        <v>123</v>
      </c>
    </row>
    <row r="26" spans="1:11" ht="12" customHeight="1" outlineLevel="3">
      <c r="A26" s="144">
        <v>2019</v>
      </c>
      <c r="B26" s="138" t="s">
        <v>139</v>
      </c>
      <c r="C26" s="139">
        <v>6.1</v>
      </c>
      <c r="D26" s="139">
        <v>1000</v>
      </c>
      <c r="E26" s="140">
        <f>C26/D26</f>
        <v>6.0999999999999995E-3</v>
      </c>
      <c r="F26" s="141"/>
      <c r="G26" s="139"/>
      <c r="H26" s="142">
        <f>E26</f>
        <v>6.0999999999999995E-3</v>
      </c>
      <c r="I26" s="143">
        <v>0.05</v>
      </c>
      <c r="J26" s="139" t="s">
        <v>117</v>
      </c>
      <c r="K26" s="142" t="s">
        <v>123</v>
      </c>
    </row>
    <row r="27" spans="1:11" ht="24" outlineLevel="3">
      <c r="A27" s="145">
        <v>2020</v>
      </c>
      <c r="B27" s="146" t="s">
        <v>140</v>
      </c>
      <c r="C27" s="139">
        <v>10</v>
      </c>
      <c r="D27" s="139">
        <v>1000</v>
      </c>
      <c r="E27" s="140">
        <f t="shared" ref="E27:E29" si="4">C27/D27</f>
        <v>0.01</v>
      </c>
      <c r="F27" s="141"/>
      <c r="G27" s="139"/>
      <c r="H27" s="142">
        <f>E27</f>
        <v>0.01</v>
      </c>
      <c r="I27" s="143">
        <v>0.05</v>
      </c>
      <c r="J27" s="139" t="s">
        <v>117</v>
      </c>
      <c r="K27" s="142" t="s">
        <v>123</v>
      </c>
    </row>
    <row r="28" spans="1:11" s="136" customFormat="1" ht="12" customHeight="1" outlineLevel="3">
      <c r="A28" s="137">
        <v>2021</v>
      </c>
      <c r="B28" s="138" t="s">
        <v>141</v>
      </c>
      <c r="C28" s="139">
        <v>9</v>
      </c>
      <c r="D28" s="139">
        <v>10000</v>
      </c>
      <c r="E28" s="140">
        <f t="shared" si="4"/>
        <v>8.9999999999999998E-4</v>
      </c>
      <c r="F28" s="141">
        <v>0.25</v>
      </c>
      <c r="G28" s="139">
        <v>50</v>
      </c>
      <c r="H28" s="142">
        <f>F28/G28</f>
        <v>5.0000000000000001E-3</v>
      </c>
      <c r="I28" s="143">
        <v>0.05</v>
      </c>
      <c r="J28" s="139" t="s">
        <v>117</v>
      </c>
      <c r="K28" s="142" t="s">
        <v>118</v>
      </c>
    </row>
    <row r="29" spans="1:11" s="136" customFormat="1" ht="12" customHeight="1" outlineLevel="3">
      <c r="A29" s="137">
        <v>2022</v>
      </c>
      <c r="B29" s="138" t="s">
        <v>142</v>
      </c>
      <c r="C29" s="139">
        <v>0.80649999999999999</v>
      </c>
      <c r="D29" s="139">
        <v>1000</v>
      </c>
      <c r="E29" s="140">
        <f t="shared" si="4"/>
        <v>8.0650000000000003E-4</v>
      </c>
      <c r="F29" s="141">
        <v>0.23</v>
      </c>
      <c r="G29" s="139">
        <v>50</v>
      </c>
      <c r="H29" s="142">
        <f>F29/G29</f>
        <v>4.5999999999999999E-3</v>
      </c>
      <c r="I29" s="143">
        <v>0.05</v>
      </c>
      <c r="J29" s="139" t="s">
        <v>117</v>
      </c>
      <c r="K29" s="142" t="s">
        <v>118</v>
      </c>
    </row>
    <row r="30" spans="1:11" ht="12" customHeight="1" outlineLevel="3">
      <c r="A30" s="137">
        <v>2023</v>
      </c>
      <c r="B30" s="138" t="s">
        <v>143</v>
      </c>
      <c r="C30" s="139">
        <v>3.3</v>
      </c>
      <c r="D30" s="139">
        <v>10000</v>
      </c>
      <c r="E30" s="140">
        <f>C30/D30</f>
        <v>3.3E-4</v>
      </c>
      <c r="F30" s="141">
        <v>1.2</v>
      </c>
      <c r="G30" s="139">
        <v>50</v>
      </c>
      <c r="H30" s="142">
        <f>F30/G30</f>
        <v>2.4E-2</v>
      </c>
      <c r="I30" s="143">
        <v>0.05</v>
      </c>
      <c r="J30" s="139" t="s">
        <v>117</v>
      </c>
      <c r="K30" s="142" t="s">
        <v>118</v>
      </c>
    </row>
    <row r="31" spans="1:11" s="136" customFormat="1" ht="12" customHeight="1" outlineLevel="3">
      <c r="A31" s="137">
        <v>2024</v>
      </c>
      <c r="B31" s="138" t="s">
        <v>144</v>
      </c>
      <c r="C31" s="139">
        <v>0.5</v>
      </c>
      <c r="D31" s="139">
        <v>5000</v>
      </c>
      <c r="E31" s="140">
        <f t="shared" si="0"/>
        <v>1E-4</v>
      </c>
      <c r="F31" s="141"/>
      <c r="G31" s="139"/>
      <c r="H31" s="142">
        <f>E31</f>
        <v>1E-4</v>
      </c>
      <c r="I31" s="143">
        <v>0.05</v>
      </c>
      <c r="J31" s="139" t="s">
        <v>117</v>
      </c>
      <c r="K31" s="142" t="s">
        <v>118</v>
      </c>
    </row>
    <row r="32" spans="1:11" outlineLevel="3">
      <c r="A32" s="144">
        <v>2025</v>
      </c>
      <c r="B32" s="138" t="s">
        <v>145</v>
      </c>
      <c r="C32" s="139">
        <v>22</v>
      </c>
      <c r="D32" s="139">
        <v>1000</v>
      </c>
      <c r="E32" s="140">
        <f t="shared" si="0"/>
        <v>2.1999999999999999E-2</v>
      </c>
      <c r="F32" s="141">
        <v>10</v>
      </c>
      <c r="G32" s="139">
        <v>100</v>
      </c>
      <c r="H32" s="142">
        <f t="shared" ref="H32" si="5">F32/G32</f>
        <v>0.1</v>
      </c>
      <c r="I32" s="143">
        <v>0.05</v>
      </c>
      <c r="J32" s="139" t="s">
        <v>117</v>
      </c>
      <c r="K32" s="142" t="s">
        <v>121</v>
      </c>
    </row>
    <row r="33" spans="1:11" s="136" customFormat="1" ht="12" customHeight="1" outlineLevel="3">
      <c r="A33" s="137">
        <v>2026</v>
      </c>
      <c r="B33" s="138" t="s">
        <v>146</v>
      </c>
      <c r="C33" s="139">
        <v>56</v>
      </c>
      <c r="D33" s="139">
        <v>10000</v>
      </c>
      <c r="E33" s="140">
        <f t="shared" si="0"/>
        <v>5.5999999999999999E-3</v>
      </c>
      <c r="F33" s="141"/>
      <c r="G33" s="139"/>
      <c r="H33" s="142">
        <f>E33</f>
        <v>5.5999999999999999E-3</v>
      </c>
      <c r="I33" s="143">
        <v>0.05</v>
      </c>
      <c r="J33" s="139" t="s">
        <v>117</v>
      </c>
      <c r="K33" s="142" t="s">
        <v>121</v>
      </c>
    </row>
    <row r="34" spans="1:11" s="136" customFormat="1" ht="12" customHeight="1" outlineLevel="3">
      <c r="A34" s="137">
        <v>2027</v>
      </c>
      <c r="B34" s="138" t="s">
        <v>147</v>
      </c>
      <c r="C34" s="139">
        <v>100</v>
      </c>
      <c r="D34" s="139">
        <v>10000</v>
      </c>
      <c r="E34" s="140">
        <f t="shared" si="0"/>
        <v>0.01</v>
      </c>
      <c r="F34" s="141"/>
      <c r="G34" s="139"/>
      <c r="H34" s="142">
        <f>E34</f>
        <v>0.01</v>
      </c>
      <c r="I34" s="143">
        <v>0.05</v>
      </c>
      <c r="J34" s="139" t="s">
        <v>117</v>
      </c>
      <c r="K34" s="142" t="s">
        <v>123</v>
      </c>
    </row>
    <row r="35" spans="1:11" s="136" customFormat="1" ht="12" customHeight="1" outlineLevel="3">
      <c r="A35" s="137">
        <v>2028</v>
      </c>
      <c r="B35" s="138" t="s">
        <v>148</v>
      </c>
      <c r="C35" s="139">
        <v>8.8000000000000007</v>
      </c>
      <c r="D35" s="139">
        <v>1000</v>
      </c>
      <c r="E35" s="140">
        <f t="shared" si="0"/>
        <v>8.8000000000000005E-3</v>
      </c>
      <c r="F35" s="141">
        <v>5</v>
      </c>
      <c r="G35" s="139">
        <v>100</v>
      </c>
      <c r="H35" s="142">
        <f>F35/G35</f>
        <v>0.05</v>
      </c>
      <c r="I35" s="143">
        <v>0.05</v>
      </c>
      <c r="J35" s="139" t="s">
        <v>117</v>
      </c>
      <c r="K35" s="142" t="s">
        <v>123</v>
      </c>
    </row>
    <row r="36" spans="1:11" s="136" customFormat="1" ht="12" customHeight="1" outlineLevel="3">
      <c r="A36" s="137">
        <v>2029</v>
      </c>
      <c r="B36" s="138" t="s">
        <v>149</v>
      </c>
      <c r="C36" s="139">
        <v>38</v>
      </c>
      <c r="D36" s="139">
        <v>1000</v>
      </c>
      <c r="E36" s="140">
        <f t="shared" si="0"/>
        <v>3.7999999999999999E-2</v>
      </c>
      <c r="F36" s="141"/>
      <c r="G36" s="139"/>
      <c r="H36" s="142">
        <f t="shared" ref="H36:H38" si="6">E36</f>
        <v>3.7999999999999999E-2</v>
      </c>
      <c r="I36" s="143">
        <v>0.05</v>
      </c>
      <c r="J36" s="139" t="s">
        <v>117</v>
      </c>
      <c r="K36" s="142" t="s">
        <v>118</v>
      </c>
    </row>
    <row r="37" spans="1:11" s="136" customFormat="1" ht="12" customHeight="1" outlineLevel="3">
      <c r="A37" s="129">
        <v>2030</v>
      </c>
      <c r="B37" s="130" t="s">
        <v>150</v>
      </c>
      <c r="C37" s="135">
        <v>0.1</v>
      </c>
      <c r="D37" s="131">
        <v>1000</v>
      </c>
      <c r="E37" s="132">
        <f t="shared" si="0"/>
        <v>1E-4</v>
      </c>
      <c r="F37" s="133">
        <v>0.32</v>
      </c>
      <c r="G37" s="131">
        <v>100</v>
      </c>
      <c r="H37" s="134">
        <f>F37/G37</f>
        <v>3.2000000000000002E-3</v>
      </c>
      <c r="I37" s="135">
        <v>0.5</v>
      </c>
      <c r="J37" s="131" t="s">
        <v>137</v>
      </c>
      <c r="K37" s="134" t="s">
        <v>123</v>
      </c>
    </row>
    <row r="38" spans="1:11" s="136" customFormat="1" ht="12" customHeight="1" outlineLevel="3">
      <c r="A38" s="137">
        <v>2031</v>
      </c>
      <c r="B38" s="138" t="s">
        <v>151</v>
      </c>
      <c r="C38" s="143">
        <v>238</v>
      </c>
      <c r="D38" s="139">
        <v>1000</v>
      </c>
      <c r="E38" s="140">
        <f t="shared" si="0"/>
        <v>0.23799999999999999</v>
      </c>
      <c r="F38" s="141"/>
      <c r="G38" s="139"/>
      <c r="H38" s="142">
        <f t="shared" si="6"/>
        <v>0.23799999999999999</v>
      </c>
      <c r="I38" s="143">
        <v>0.05</v>
      </c>
      <c r="J38" s="139" t="s">
        <v>117</v>
      </c>
      <c r="K38" s="142" t="s">
        <v>121</v>
      </c>
    </row>
    <row r="39" spans="1:11" s="136" customFormat="1" ht="12" customHeight="1" outlineLevel="3" thickBot="1">
      <c r="A39" s="147">
        <v>2032</v>
      </c>
      <c r="B39" s="148" t="s">
        <v>152</v>
      </c>
      <c r="C39" s="149">
        <v>25.1</v>
      </c>
      <c r="D39" s="150">
        <v>1000</v>
      </c>
      <c r="E39" s="151">
        <f>C39/D39</f>
        <v>2.5100000000000001E-2</v>
      </c>
      <c r="F39" s="152">
        <v>12.5</v>
      </c>
      <c r="G39" s="150">
        <v>50</v>
      </c>
      <c r="H39" s="153">
        <f>F39/G39</f>
        <v>0.25</v>
      </c>
      <c r="I39" s="149">
        <v>0.05</v>
      </c>
      <c r="J39" s="150" t="s">
        <v>117</v>
      </c>
      <c r="K39" s="153" t="s">
        <v>121</v>
      </c>
    </row>
    <row r="40" spans="1:11" ht="12" customHeight="1" outlineLevel="3" thickBot="1">
      <c r="A40" s="136"/>
    </row>
    <row r="41" spans="1:11" ht="17.100000000000001" customHeight="1" outlineLevel="3" thickBot="1">
      <c r="A41" s="154"/>
      <c r="B41" s="126" t="s">
        <v>153</v>
      </c>
      <c r="C41" s="127"/>
      <c r="D41" s="127"/>
      <c r="E41" s="127"/>
      <c r="F41" s="127"/>
      <c r="G41" s="127"/>
      <c r="H41" s="127"/>
      <c r="I41" s="127"/>
      <c r="J41" s="127"/>
      <c r="K41" s="128"/>
    </row>
    <row r="42" spans="1:11" s="136" customFormat="1" outlineLevel="3">
      <c r="A42" s="155">
        <v>2107</v>
      </c>
      <c r="B42" s="156" t="s">
        <v>154</v>
      </c>
      <c r="C42" s="157">
        <v>37.299999999999997</v>
      </c>
      <c r="D42" s="158">
        <v>5000</v>
      </c>
      <c r="E42" s="159">
        <f t="shared" ref="E42:E66" si="7">C42/D42</f>
        <v>7.4599999999999996E-3</v>
      </c>
      <c r="F42" s="157">
        <v>1.5</v>
      </c>
      <c r="G42" s="158">
        <v>10</v>
      </c>
      <c r="H42" s="159">
        <f>F42/G42</f>
        <v>0.15</v>
      </c>
      <c r="I42" s="157">
        <v>0.05</v>
      </c>
      <c r="J42" s="158" t="s">
        <v>117</v>
      </c>
      <c r="K42" s="159" t="s">
        <v>123</v>
      </c>
    </row>
    <row r="43" spans="1:11" ht="12" customHeight="1" outlineLevel="3">
      <c r="A43" s="160">
        <v>2108</v>
      </c>
      <c r="B43" s="161" t="s">
        <v>155</v>
      </c>
      <c r="C43" s="141">
        <v>5</v>
      </c>
      <c r="D43" s="139">
        <v>1000</v>
      </c>
      <c r="E43" s="142">
        <f t="shared" si="7"/>
        <v>5.0000000000000001E-3</v>
      </c>
      <c r="F43" s="141">
        <v>1.5</v>
      </c>
      <c r="G43" s="139">
        <v>10</v>
      </c>
      <c r="H43" s="142">
        <v>0.15</v>
      </c>
      <c r="I43" s="141">
        <v>0.05</v>
      </c>
      <c r="J43" s="139" t="s">
        <v>117</v>
      </c>
      <c r="K43" s="142" t="s">
        <v>121</v>
      </c>
    </row>
    <row r="44" spans="1:11" s="136" customFormat="1" ht="12" customHeight="1" outlineLevel="3">
      <c r="A44" s="160">
        <v>2112</v>
      </c>
      <c r="B44" s="161" t="s">
        <v>156</v>
      </c>
      <c r="C44" s="141">
        <v>0.23</v>
      </c>
      <c r="D44" s="139">
        <v>1000</v>
      </c>
      <c r="E44" s="142">
        <f t="shared" si="7"/>
        <v>2.3000000000000001E-4</v>
      </c>
      <c r="F44" s="141">
        <v>0.18</v>
      </c>
      <c r="G44" s="139">
        <v>100</v>
      </c>
      <c r="H44" s="142">
        <f t="shared" ref="H44:H49" si="8">F44/G44</f>
        <v>1.8E-3</v>
      </c>
      <c r="I44" s="141">
        <v>0.05</v>
      </c>
      <c r="J44" s="139" t="s">
        <v>117</v>
      </c>
      <c r="K44" s="142" t="s">
        <v>123</v>
      </c>
    </row>
    <row r="45" spans="1:11" ht="12" customHeight="1" outlineLevel="3">
      <c r="A45" s="160">
        <v>2113</v>
      </c>
      <c r="B45" s="161" t="s">
        <v>157</v>
      </c>
      <c r="C45" s="141">
        <v>1</v>
      </c>
      <c r="D45" s="139">
        <v>1000</v>
      </c>
      <c r="E45" s="142">
        <f t="shared" si="7"/>
        <v>1E-3</v>
      </c>
      <c r="F45" s="141">
        <v>0.74</v>
      </c>
      <c r="G45" s="139">
        <v>10</v>
      </c>
      <c r="H45" s="142">
        <f t="shared" si="8"/>
        <v>7.3999999999999996E-2</v>
      </c>
      <c r="I45" s="141">
        <v>0.05</v>
      </c>
      <c r="J45" s="139" t="s">
        <v>117</v>
      </c>
      <c r="K45" s="142" t="s">
        <v>123</v>
      </c>
    </row>
    <row r="46" spans="1:11" outlineLevel="3">
      <c r="A46" s="160">
        <v>2114</v>
      </c>
      <c r="B46" s="161" t="s">
        <v>158</v>
      </c>
      <c r="C46" s="141">
        <v>1</v>
      </c>
      <c r="D46" s="139">
        <v>1000</v>
      </c>
      <c r="E46" s="142">
        <f t="shared" si="7"/>
        <v>1E-3</v>
      </c>
      <c r="F46" s="141">
        <v>0.6</v>
      </c>
      <c r="G46" s="139">
        <v>10</v>
      </c>
      <c r="H46" s="142">
        <f t="shared" si="8"/>
        <v>0.06</v>
      </c>
      <c r="I46" s="141">
        <v>0.05</v>
      </c>
      <c r="J46" s="139" t="s">
        <v>117</v>
      </c>
      <c r="K46" s="142" t="s">
        <v>123</v>
      </c>
    </row>
    <row r="47" spans="1:11" ht="12" customHeight="1" outlineLevel="3">
      <c r="A47" s="160">
        <v>2115</v>
      </c>
      <c r="B47" s="161" t="s">
        <v>159</v>
      </c>
      <c r="C47" s="141">
        <v>1</v>
      </c>
      <c r="D47" s="139">
        <v>1000</v>
      </c>
      <c r="E47" s="142">
        <f t="shared" si="7"/>
        <v>1E-3</v>
      </c>
      <c r="F47" s="141">
        <v>2.5</v>
      </c>
      <c r="G47" s="139">
        <v>10</v>
      </c>
      <c r="H47" s="142">
        <f t="shared" si="8"/>
        <v>0.25</v>
      </c>
      <c r="I47" s="141">
        <v>0.05</v>
      </c>
      <c r="J47" s="139" t="s">
        <v>117</v>
      </c>
      <c r="K47" s="142" t="s">
        <v>123</v>
      </c>
    </row>
    <row r="48" spans="1:11" s="136" customFormat="1" ht="12" customHeight="1" outlineLevel="3">
      <c r="A48" s="160">
        <v>2130</v>
      </c>
      <c r="B48" s="161" t="s">
        <v>160</v>
      </c>
      <c r="C48" s="141">
        <v>0.78</v>
      </c>
      <c r="D48" s="139">
        <v>1000</v>
      </c>
      <c r="E48" s="142">
        <f t="shared" si="7"/>
        <v>7.7999999999999999E-4</v>
      </c>
      <c r="F48" s="141">
        <v>0.36</v>
      </c>
      <c r="G48" s="139">
        <v>100</v>
      </c>
      <c r="H48" s="142">
        <f t="shared" si="8"/>
        <v>3.5999999999999999E-3</v>
      </c>
      <c r="I48" s="141">
        <v>0.05</v>
      </c>
      <c r="J48" s="139" t="s">
        <v>117</v>
      </c>
      <c r="K48" s="162" t="s">
        <v>123</v>
      </c>
    </row>
    <row r="49" spans="1:11" s="136" customFormat="1" ht="12" customHeight="1" outlineLevel="3">
      <c r="A49" s="160">
        <v>2131</v>
      </c>
      <c r="B49" s="161" t="s">
        <v>161</v>
      </c>
      <c r="C49" s="141">
        <v>3.2</v>
      </c>
      <c r="D49" s="139">
        <v>5000</v>
      </c>
      <c r="E49" s="142">
        <f t="shared" si="7"/>
        <v>6.4000000000000005E-4</v>
      </c>
      <c r="F49" s="141">
        <v>1</v>
      </c>
      <c r="G49" s="139">
        <v>100</v>
      </c>
      <c r="H49" s="142">
        <f t="shared" si="8"/>
        <v>0.01</v>
      </c>
      <c r="I49" s="141">
        <v>0.05</v>
      </c>
      <c r="J49" s="139" t="s">
        <v>117</v>
      </c>
      <c r="K49" s="142" t="s">
        <v>123</v>
      </c>
    </row>
    <row r="50" spans="1:11" ht="12" customHeight="1" outlineLevel="3">
      <c r="A50" s="160">
        <v>2132</v>
      </c>
      <c r="B50" s="161" t="s">
        <v>162</v>
      </c>
      <c r="C50" s="141">
        <v>10</v>
      </c>
      <c r="D50" s="139">
        <v>1000</v>
      </c>
      <c r="E50" s="142">
        <f t="shared" si="7"/>
        <v>0.01</v>
      </c>
      <c r="F50" s="141"/>
      <c r="G50" s="139"/>
      <c r="H50" s="142">
        <f>E50</f>
        <v>0.01</v>
      </c>
      <c r="I50" s="141">
        <v>0.05</v>
      </c>
      <c r="J50" s="139" t="s">
        <v>117</v>
      </c>
      <c r="K50" s="142" t="s">
        <v>121</v>
      </c>
    </row>
    <row r="51" spans="1:11" ht="12" customHeight="1" outlineLevel="3">
      <c r="A51" s="160">
        <v>2133</v>
      </c>
      <c r="B51" s="161" t="s">
        <v>163</v>
      </c>
      <c r="C51" s="141">
        <v>10</v>
      </c>
      <c r="D51" s="139">
        <v>1000</v>
      </c>
      <c r="E51" s="142">
        <f t="shared" si="7"/>
        <v>0.01</v>
      </c>
      <c r="F51" s="141">
        <v>6.25</v>
      </c>
      <c r="G51" s="139">
        <v>50</v>
      </c>
      <c r="H51" s="142">
        <v>0.125</v>
      </c>
      <c r="I51" s="141">
        <v>0.05</v>
      </c>
      <c r="J51" s="139" t="s">
        <v>117</v>
      </c>
      <c r="K51" s="142" t="s">
        <v>121</v>
      </c>
    </row>
    <row r="52" spans="1:11" outlineLevel="3">
      <c r="A52" s="160">
        <v>2134</v>
      </c>
      <c r="B52" s="161" t="s">
        <v>164</v>
      </c>
      <c r="C52" s="141">
        <v>28</v>
      </c>
      <c r="D52" s="139">
        <v>1000</v>
      </c>
      <c r="E52" s="142">
        <f t="shared" si="7"/>
        <v>2.8000000000000001E-2</v>
      </c>
      <c r="F52" s="141">
        <v>1.75</v>
      </c>
      <c r="G52" s="139">
        <v>10</v>
      </c>
      <c r="H52" s="142">
        <f t="shared" ref="H52:H53" si="9">F52/G52</f>
        <v>0.17499999999999999</v>
      </c>
      <c r="I52" s="141">
        <v>0.05</v>
      </c>
      <c r="J52" s="139" t="s">
        <v>117</v>
      </c>
      <c r="K52" s="142" t="s">
        <v>121</v>
      </c>
    </row>
    <row r="53" spans="1:11" s="136" customFormat="1" ht="12" customHeight="1" outlineLevel="3">
      <c r="A53" s="160">
        <v>2135</v>
      </c>
      <c r="B53" s="161" t="s">
        <v>165</v>
      </c>
      <c r="C53" s="141">
        <v>480</v>
      </c>
      <c r="D53" s="139">
        <v>1000</v>
      </c>
      <c r="E53" s="142">
        <f t="shared" si="7"/>
        <v>0.48</v>
      </c>
      <c r="F53" s="141">
        <v>100</v>
      </c>
      <c r="G53" s="139">
        <v>100</v>
      </c>
      <c r="H53" s="142">
        <f t="shared" si="9"/>
        <v>1</v>
      </c>
      <c r="I53" s="141">
        <v>0.05</v>
      </c>
      <c r="J53" s="139" t="s">
        <v>117</v>
      </c>
      <c r="K53" s="142" t="s">
        <v>118</v>
      </c>
    </row>
    <row r="54" spans="1:11" s="136" customFormat="1" ht="12" customHeight="1" outlineLevel="3">
      <c r="A54" s="160">
        <v>2136</v>
      </c>
      <c r="B54" s="161" t="s">
        <v>166</v>
      </c>
      <c r="C54" s="141">
        <v>8.6999999999999993</v>
      </c>
      <c r="D54" s="139">
        <v>1000</v>
      </c>
      <c r="E54" s="142">
        <f t="shared" si="7"/>
        <v>8.6999999999999994E-3</v>
      </c>
      <c r="F54" s="141">
        <v>1.75</v>
      </c>
      <c r="G54" s="139">
        <v>10</v>
      </c>
      <c r="H54" s="142">
        <f>F54/G54</f>
        <v>0.17499999999999999</v>
      </c>
      <c r="I54" s="141">
        <v>0.05</v>
      </c>
      <c r="J54" s="139" t="s">
        <v>117</v>
      </c>
      <c r="K54" s="142" t="s">
        <v>121</v>
      </c>
    </row>
    <row r="55" spans="1:11" s="136" customFormat="1" ht="12" customHeight="1" outlineLevel="3">
      <c r="A55" s="160">
        <v>2137</v>
      </c>
      <c r="B55" s="161" t="s">
        <v>167</v>
      </c>
      <c r="C55" s="141"/>
      <c r="D55" s="139"/>
      <c r="E55" s="142">
        <f>H55</f>
        <v>0.17499999999999999</v>
      </c>
      <c r="F55" s="141">
        <v>1.75</v>
      </c>
      <c r="G55" s="139">
        <v>10</v>
      </c>
      <c r="H55" s="142">
        <f>F55/G55</f>
        <v>0.17499999999999999</v>
      </c>
      <c r="I55" s="141">
        <v>0.05</v>
      </c>
      <c r="J55" s="139" t="s">
        <v>117</v>
      </c>
      <c r="K55" s="142" t="s">
        <v>123</v>
      </c>
    </row>
    <row r="56" spans="1:11" ht="12" customHeight="1" outlineLevel="3">
      <c r="A56" s="163">
        <v>2138</v>
      </c>
      <c r="B56" s="161" t="s">
        <v>168</v>
      </c>
      <c r="C56" s="141">
        <v>9.5</v>
      </c>
      <c r="D56" s="139">
        <v>1000</v>
      </c>
      <c r="E56" s="142">
        <f t="shared" ref="E56" si="10">C56/D56</f>
        <v>9.4999999999999998E-3</v>
      </c>
      <c r="F56" s="141">
        <v>7.0000000000000007E-2</v>
      </c>
      <c r="G56" s="139">
        <v>10</v>
      </c>
      <c r="H56" s="142">
        <f>F56/G56</f>
        <v>7.000000000000001E-3</v>
      </c>
      <c r="I56" s="141">
        <v>0.05</v>
      </c>
      <c r="J56" s="139" t="s">
        <v>117</v>
      </c>
      <c r="K56" s="142" t="s">
        <v>121</v>
      </c>
    </row>
    <row r="57" spans="1:11" ht="12" customHeight="1" outlineLevel="3">
      <c r="A57" s="163">
        <v>2139</v>
      </c>
      <c r="B57" s="161" t="s">
        <v>169</v>
      </c>
      <c r="C57" s="141">
        <v>17</v>
      </c>
      <c r="D57" s="139">
        <v>10000</v>
      </c>
      <c r="E57" s="142">
        <f t="shared" si="7"/>
        <v>1.6999999999999999E-3</v>
      </c>
      <c r="F57" s="141"/>
      <c r="G57" s="139"/>
      <c r="H57" s="142">
        <f>E57</f>
        <v>1.6999999999999999E-3</v>
      </c>
      <c r="I57" s="141">
        <v>0.05</v>
      </c>
      <c r="J57" s="139" t="s">
        <v>117</v>
      </c>
      <c r="K57" s="142" t="s">
        <v>121</v>
      </c>
    </row>
    <row r="58" spans="1:11" ht="12" customHeight="1" outlineLevel="3">
      <c r="A58" s="163">
        <v>2140</v>
      </c>
      <c r="B58" s="161" t="s">
        <v>170</v>
      </c>
      <c r="C58" s="141">
        <v>2</v>
      </c>
      <c r="D58" s="139">
        <v>1000</v>
      </c>
      <c r="E58" s="142">
        <f t="shared" si="7"/>
        <v>2E-3</v>
      </c>
      <c r="F58" s="141">
        <v>7.0000000000000007E-2</v>
      </c>
      <c r="G58" s="139">
        <v>10</v>
      </c>
      <c r="H58" s="142">
        <f>F58/G58</f>
        <v>7.000000000000001E-3</v>
      </c>
      <c r="I58" s="141">
        <v>0.05</v>
      </c>
      <c r="J58" s="139" t="s">
        <v>117</v>
      </c>
      <c r="K58" s="142" t="s">
        <v>121</v>
      </c>
    </row>
    <row r="59" spans="1:11" ht="12" customHeight="1" outlineLevel="3">
      <c r="A59" s="163">
        <v>2141</v>
      </c>
      <c r="B59" s="138" t="s">
        <v>171</v>
      </c>
      <c r="C59" s="143">
        <v>7</v>
      </c>
      <c r="D59" s="139">
        <v>1000</v>
      </c>
      <c r="E59" s="142">
        <f t="shared" si="7"/>
        <v>7.0000000000000001E-3</v>
      </c>
      <c r="F59" s="141"/>
      <c r="G59" s="139"/>
      <c r="H59" s="142">
        <f>E59</f>
        <v>7.0000000000000001E-3</v>
      </c>
      <c r="I59" s="141">
        <v>0.05</v>
      </c>
      <c r="J59" s="139" t="s">
        <v>117</v>
      </c>
      <c r="K59" s="142" t="s">
        <v>121</v>
      </c>
    </row>
    <row r="60" spans="1:11" ht="12" customHeight="1" outlineLevel="3">
      <c r="A60" s="163">
        <v>2142</v>
      </c>
      <c r="B60" s="138" t="s">
        <v>172</v>
      </c>
      <c r="C60" s="143">
        <v>6.4</v>
      </c>
      <c r="D60" s="139">
        <v>5000</v>
      </c>
      <c r="E60" s="140">
        <f t="shared" si="7"/>
        <v>1.2800000000000001E-3</v>
      </c>
      <c r="F60" s="141"/>
      <c r="G60" s="139"/>
      <c r="H60" s="140">
        <f>E60</f>
        <v>1.2800000000000001E-3</v>
      </c>
      <c r="I60" s="141">
        <v>0.05</v>
      </c>
      <c r="J60" s="139" t="s">
        <v>117</v>
      </c>
      <c r="K60" s="142" t="s">
        <v>123</v>
      </c>
    </row>
    <row r="61" spans="1:11" ht="12" customHeight="1" outlineLevel="3">
      <c r="A61" s="163">
        <v>2143</v>
      </c>
      <c r="B61" s="138" t="s">
        <v>173</v>
      </c>
      <c r="C61" s="143">
        <v>0.1</v>
      </c>
      <c r="D61" s="139">
        <v>5000</v>
      </c>
      <c r="E61" s="140">
        <f t="shared" si="7"/>
        <v>2.0000000000000002E-5</v>
      </c>
      <c r="F61" s="141">
        <v>1.0699999999999999E-2</v>
      </c>
      <c r="G61" s="139">
        <v>50</v>
      </c>
      <c r="H61" s="140">
        <v>2.14E-4</v>
      </c>
      <c r="I61" s="141">
        <v>0.05</v>
      </c>
      <c r="J61" s="139" t="s">
        <v>117</v>
      </c>
      <c r="K61" s="142" t="s">
        <v>123</v>
      </c>
    </row>
    <row r="62" spans="1:11" ht="12" customHeight="1" outlineLevel="3">
      <c r="A62" s="163">
        <v>2144</v>
      </c>
      <c r="B62" s="138" t="s">
        <v>174</v>
      </c>
      <c r="C62" s="143">
        <v>0.42</v>
      </c>
      <c r="D62" s="139">
        <v>5000</v>
      </c>
      <c r="E62" s="140">
        <f t="shared" si="7"/>
        <v>8.3999999999999995E-5</v>
      </c>
      <c r="F62" s="141">
        <v>1.0699999999999999E-2</v>
      </c>
      <c r="G62" s="139">
        <v>50</v>
      </c>
      <c r="H62" s="140">
        <f>F62/G62</f>
        <v>2.14E-4</v>
      </c>
      <c r="I62" s="141">
        <v>0.05</v>
      </c>
      <c r="J62" s="139" t="s">
        <v>117</v>
      </c>
      <c r="K62" s="142" t="s">
        <v>123</v>
      </c>
    </row>
    <row r="63" spans="1:11" ht="12" customHeight="1" outlineLevel="3">
      <c r="A63" s="163">
        <v>2146</v>
      </c>
      <c r="B63" s="138" t="s">
        <v>175</v>
      </c>
      <c r="C63" s="143">
        <v>3.6</v>
      </c>
      <c r="D63" s="139">
        <v>1000</v>
      </c>
      <c r="E63" s="140">
        <f t="shared" si="7"/>
        <v>3.5999999999999999E-3</v>
      </c>
      <c r="F63" s="141"/>
      <c r="G63" s="139"/>
      <c r="H63" s="140">
        <f>E63</f>
        <v>3.5999999999999999E-3</v>
      </c>
      <c r="I63" s="141">
        <v>0.5</v>
      </c>
      <c r="J63" s="139" t="s">
        <v>137</v>
      </c>
      <c r="K63" s="142" t="s">
        <v>123</v>
      </c>
    </row>
    <row r="64" spans="1:11" ht="12" customHeight="1" outlineLevel="3">
      <c r="A64" s="163">
        <v>2147</v>
      </c>
      <c r="B64" s="138" t="s">
        <v>176</v>
      </c>
      <c r="C64" s="143">
        <f>(0.295+0.41)/2</f>
        <v>0.35249999999999998</v>
      </c>
      <c r="D64" s="139">
        <v>10000</v>
      </c>
      <c r="E64" s="140">
        <f t="shared" si="7"/>
        <v>3.5249999999999996E-5</v>
      </c>
      <c r="F64" s="141">
        <v>4.4000000000000003E-3</v>
      </c>
      <c r="G64" s="139">
        <v>50</v>
      </c>
      <c r="H64" s="140">
        <f>F64/G64</f>
        <v>8.8000000000000011E-5</v>
      </c>
      <c r="I64" s="141">
        <v>0.05</v>
      </c>
      <c r="J64" s="139" t="s">
        <v>117</v>
      </c>
      <c r="K64" s="142" t="s">
        <v>123</v>
      </c>
    </row>
    <row r="65" spans="1:11" ht="12" customHeight="1" outlineLevel="3">
      <c r="A65" s="163">
        <v>2148</v>
      </c>
      <c r="B65" s="138" t="s">
        <v>177</v>
      </c>
      <c r="C65" s="143">
        <v>0.01</v>
      </c>
      <c r="D65" s="139">
        <v>1000</v>
      </c>
      <c r="E65" s="140">
        <f t="shared" si="7"/>
        <v>1.0000000000000001E-5</v>
      </c>
      <c r="F65" s="141"/>
      <c r="G65" s="139"/>
      <c r="H65" s="140">
        <f>E65</f>
        <v>1.0000000000000001E-5</v>
      </c>
      <c r="I65" s="141">
        <v>0.05</v>
      </c>
      <c r="J65" s="139" t="s">
        <v>117</v>
      </c>
      <c r="K65" s="142" t="s">
        <v>123</v>
      </c>
    </row>
    <row r="66" spans="1:11" ht="12" customHeight="1" outlineLevel="3">
      <c r="A66" s="163">
        <v>2149</v>
      </c>
      <c r="B66" s="138" t="s">
        <v>178</v>
      </c>
      <c r="C66" s="143">
        <v>1</v>
      </c>
      <c r="D66" s="139">
        <v>10000</v>
      </c>
      <c r="E66" s="140">
        <f t="shared" si="7"/>
        <v>1E-4</v>
      </c>
      <c r="F66" s="141"/>
      <c r="G66" s="139"/>
      <c r="H66" s="140">
        <f>E66</f>
        <v>1E-4</v>
      </c>
      <c r="I66" s="141">
        <v>0.5</v>
      </c>
      <c r="J66" s="139" t="s">
        <v>137</v>
      </c>
      <c r="K66" s="142" t="s">
        <v>123</v>
      </c>
    </row>
    <row r="67" spans="1:11" outlineLevel="3">
      <c r="A67" s="163">
        <v>2150</v>
      </c>
      <c r="B67" s="138" t="s">
        <v>179</v>
      </c>
      <c r="C67" s="57">
        <v>100</v>
      </c>
      <c r="D67" s="58">
        <v>1000</v>
      </c>
      <c r="E67" s="59">
        <f>C67/D67</f>
        <v>0.1</v>
      </c>
      <c r="F67" s="141">
        <v>100</v>
      </c>
      <c r="G67" s="139">
        <v>50</v>
      </c>
      <c r="H67" s="59">
        <f>F67/G67</f>
        <v>2</v>
      </c>
      <c r="I67" s="60">
        <v>0.05</v>
      </c>
      <c r="J67" s="139" t="s">
        <v>117</v>
      </c>
      <c r="K67" s="62" t="s">
        <v>123</v>
      </c>
    </row>
    <row r="68" spans="1:11" ht="12" customHeight="1" outlineLevel="3">
      <c r="A68" s="163">
        <v>2151</v>
      </c>
      <c r="B68" s="138" t="s">
        <v>180</v>
      </c>
      <c r="C68" s="57">
        <v>100</v>
      </c>
      <c r="D68" s="58">
        <v>1000</v>
      </c>
      <c r="E68" s="59">
        <f>C68/D68</f>
        <v>0.1</v>
      </c>
      <c r="F68" s="141"/>
      <c r="G68" s="139"/>
      <c r="H68" s="59">
        <f>E68</f>
        <v>0.1</v>
      </c>
      <c r="I68" s="60">
        <v>0.5</v>
      </c>
      <c r="J68" s="61" t="s">
        <v>137</v>
      </c>
      <c r="K68" s="62" t="s">
        <v>123</v>
      </c>
    </row>
    <row r="69" spans="1:11" s="136" customFormat="1" ht="12" customHeight="1">
      <c r="A69" s="163">
        <v>2152</v>
      </c>
      <c r="B69" s="138" t="s">
        <v>181</v>
      </c>
      <c r="C69" s="143">
        <v>39</v>
      </c>
      <c r="D69" s="139">
        <v>1000</v>
      </c>
      <c r="E69" s="140">
        <f t="shared" ref="E69:E80" si="11">C69/D69</f>
        <v>3.9E-2</v>
      </c>
      <c r="F69" s="141">
        <v>3.2</v>
      </c>
      <c r="G69" s="139">
        <v>50</v>
      </c>
      <c r="H69" s="140">
        <f>+F69/G69</f>
        <v>6.4000000000000001E-2</v>
      </c>
      <c r="I69" s="141">
        <v>0.05</v>
      </c>
      <c r="J69" s="139" t="s">
        <v>117</v>
      </c>
      <c r="K69" s="142" t="s">
        <v>121</v>
      </c>
    </row>
    <row r="70" spans="1:11" s="136" customFormat="1" ht="12" customHeight="1">
      <c r="A70" s="163">
        <v>2153</v>
      </c>
      <c r="B70" s="138" t="s">
        <v>182</v>
      </c>
      <c r="C70" s="143">
        <v>100</v>
      </c>
      <c r="D70" s="139">
        <v>1000</v>
      </c>
      <c r="E70" s="140">
        <f t="shared" si="11"/>
        <v>0.1</v>
      </c>
      <c r="F70" s="141">
        <v>100</v>
      </c>
      <c r="G70" s="139">
        <v>50</v>
      </c>
      <c r="H70" s="140">
        <f>+F70/G70</f>
        <v>2</v>
      </c>
      <c r="I70" s="141">
        <v>0.05</v>
      </c>
      <c r="J70" s="139" t="s">
        <v>117</v>
      </c>
      <c r="K70" s="142" t="s">
        <v>123</v>
      </c>
    </row>
    <row r="71" spans="1:11" s="136" customFormat="1" ht="12" customHeight="1">
      <c r="A71" s="163">
        <v>2154</v>
      </c>
      <c r="B71" s="138" t="s">
        <v>183</v>
      </c>
      <c r="C71" s="143">
        <v>12.1</v>
      </c>
      <c r="D71" s="139">
        <v>1000</v>
      </c>
      <c r="E71" s="140">
        <f t="shared" si="11"/>
        <v>1.21E-2</v>
      </c>
      <c r="F71" s="141">
        <v>0.254</v>
      </c>
      <c r="G71" s="139">
        <v>10</v>
      </c>
      <c r="H71" s="140">
        <f>+F71/G71</f>
        <v>2.5399999999999999E-2</v>
      </c>
      <c r="I71" s="141">
        <v>0.05</v>
      </c>
      <c r="J71" s="139" t="s">
        <v>117</v>
      </c>
      <c r="K71" s="142" t="s">
        <v>121</v>
      </c>
    </row>
    <row r="72" spans="1:11" ht="12" customHeight="1" outlineLevel="3">
      <c r="A72" s="163">
        <v>2155</v>
      </c>
      <c r="B72" s="164" t="s">
        <v>184</v>
      </c>
      <c r="C72" s="165">
        <v>5</v>
      </c>
      <c r="D72" s="166">
        <v>1000</v>
      </c>
      <c r="E72" s="167">
        <f t="shared" si="11"/>
        <v>5.0000000000000001E-3</v>
      </c>
      <c r="F72" s="168">
        <v>1.5</v>
      </c>
      <c r="G72" s="166">
        <v>10</v>
      </c>
      <c r="H72" s="167">
        <f>F72/G72</f>
        <v>0.15</v>
      </c>
      <c r="I72" s="165">
        <v>0.05</v>
      </c>
      <c r="J72" s="166" t="s">
        <v>117</v>
      </c>
      <c r="K72" s="167" t="s">
        <v>121</v>
      </c>
    </row>
    <row r="73" spans="1:11" s="136" customFormat="1" outlineLevel="3">
      <c r="A73" s="163">
        <v>2156</v>
      </c>
      <c r="B73" s="163" t="s">
        <v>185</v>
      </c>
      <c r="C73" s="169">
        <v>5</v>
      </c>
      <c r="D73" s="170">
        <v>1000</v>
      </c>
      <c r="E73" s="171">
        <f t="shared" si="11"/>
        <v>5.0000000000000001E-3</v>
      </c>
      <c r="F73" s="168">
        <v>1.5</v>
      </c>
      <c r="G73" s="166">
        <v>10</v>
      </c>
      <c r="H73" s="172">
        <f t="shared" ref="H73:H74" si="12">F73/G73</f>
        <v>0.15</v>
      </c>
      <c r="I73" s="165">
        <v>0.05</v>
      </c>
      <c r="J73" s="166" t="s">
        <v>117</v>
      </c>
      <c r="K73" s="167" t="s">
        <v>121</v>
      </c>
    </row>
    <row r="74" spans="1:11" s="136" customFormat="1" ht="12" customHeight="1" outlineLevel="3">
      <c r="A74" s="163">
        <v>2157</v>
      </c>
      <c r="B74" s="163" t="s">
        <v>186</v>
      </c>
      <c r="C74" s="173">
        <v>50</v>
      </c>
      <c r="D74" s="174">
        <v>1000</v>
      </c>
      <c r="E74" s="175">
        <f t="shared" si="11"/>
        <v>0.05</v>
      </c>
      <c r="F74" s="168">
        <v>25</v>
      </c>
      <c r="G74" s="166">
        <v>10</v>
      </c>
      <c r="H74" s="172">
        <f t="shared" si="12"/>
        <v>2.5</v>
      </c>
      <c r="I74" s="169">
        <v>0.05</v>
      </c>
      <c r="J74" s="170" t="s">
        <v>117</v>
      </c>
      <c r="K74" s="171" t="s">
        <v>121</v>
      </c>
    </row>
    <row r="75" spans="1:11" s="136" customFormat="1" ht="12" customHeight="1" outlineLevel="4">
      <c r="A75" s="163">
        <v>2158</v>
      </c>
      <c r="B75" s="164" t="s">
        <v>187</v>
      </c>
      <c r="C75" s="165">
        <v>5</v>
      </c>
      <c r="D75" s="166">
        <v>1000</v>
      </c>
      <c r="E75" s="167">
        <f t="shared" si="11"/>
        <v>5.0000000000000001E-3</v>
      </c>
      <c r="F75" s="168">
        <v>1.5</v>
      </c>
      <c r="G75" s="166">
        <v>10</v>
      </c>
      <c r="H75" s="172">
        <f>F75/G75</f>
        <v>0.15</v>
      </c>
      <c r="I75" s="165">
        <v>0.05</v>
      </c>
      <c r="J75" s="166" t="s">
        <v>117</v>
      </c>
      <c r="K75" s="167" t="s">
        <v>123</v>
      </c>
    </row>
    <row r="76" spans="1:11" ht="12" customHeight="1" outlineLevel="3">
      <c r="A76" s="163">
        <v>2159</v>
      </c>
      <c r="B76" s="164" t="s">
        <v>188</v>
      </c>
      <c r="C76" s="165">
        <v>5</v>
      </c>
      <c r="D76" s="166">
        <v>1000</v>
      </c>
      <c r="E76" s="167">
        <f t="shared" si="11"/>
        <v>5.0000000000000001E-3</v>
      </c>
      <c r="F76" s="165">
        <v>1.5</v>
      </c>
      <c r="G76" s="166">
        <v>10</v>
      </c>
      <c r="H76" s="167">
        <v>0.15</v>
      </c>
      <c r="I76" s="165">
        <v>0.05</v>
      </c>
      <c r="J76" s="166" t="s">
        <v>117</v>
      </c>
      <c r="K76" s="167" t="s">
        <v>123</v>
      </c>
    </row>
    <row r="77" spans="1:11" s="136" customFormat="1" ht="12" customHeight="1" outlineLevel="4">
      <c r="A77" s="163">
        <v>2160</v>
      </c>
      <c r="B77" s="164" t="s">
        <v>189</v>
      </c>
      <c r="C77" s="169">
        <v>50</v>
      </c>
      <c r="D77" s="170">
        <v>1000</v>
      </c>
      <c r="E77" s="171">
        <f t="shared" si="11"/>
        <v>0.05</v>
      </c>
      <c r="F77" s="165">
        <v>25</v>
      </c>
      <c r="G77" s="166">
        <v>10</v>
      </c>
      <c r="H77" s="167">
        <v>2.5</v>
      </c>
      <c r="I77" s="165">
        <v>0.05</v>
      </c>
      <c r="J77" s="166" t="s">
        <v>117</v>
      </c>
      <c r="K77" s="167" t="s">
        <v>123</v>
      </c>
    </row>
    <row r="78" spans="1:11" s="136" customFormat="1" ht="12" customHeight="1" outlineLevel="4">
      <c r="A78" s="163">
        <v>2161</v>
      </c>
      <c r="B78" s="164" t="s">
        <v>190</v>
      </c>
      <c r="C78" s="165">
        <v>0.43</v>
      </c>
      <c r="D78" s="166">
        <v>1000</v>
      </c>
      <c r="E78" s="167">
        <f t="shared" si="11"/>
        <v>4.2999999999999999E-4</v>
      </c>
      <c r="F78" s="165">
        <v>0.28999999999999998</v>
      </c>
      <c r="G78" s="166">
        <v>10</v>
      </c>
      <c r="H78" s="167">
        <f t="shared" ref="H78:H93" si="13">F78/G78</f>
        <v>2.8999999999999998E-2</v>
      </c>
      <c r="I78" s="165">
        <v>0.05</v>
      </c>
      <c r="J78" s="166" t="s">
        <v>117</v>
      </c>
      <c r="K78" s="167" t="s">
        <v>121</v>
      </c>
    </row>
    <row r="79" spans="1:11" s="136" customFormat="1" ht="12" customHeight="1" outlineLevel="4">
      <c r="A79" s="163">
        <v>2162</v>
      </c>
      <c r="B79" s="164" t="s">
        <v>191</v>
      </c>
      <c r="C79" s="165">
        <v>0.43</v>
      </c>
      <c r="D79" s="166">
        <v>1000</v>
      </c>
      <c r="E79" s="167">
        <f t="shared" si="11"/>
        <v>4.2999999999999999E-4</v>
      </c>
      <c r="F79" s="165">
        <v>0.37</v>
      </c>
      <c r="G79" s="166">
        <v>10</v>
      </c>
      <c r="H79" s="167">
        <f t="shared" si="13"/>
        <v>3.6999999999999998E-2</v>
      </c>
      <c r="I79" s="165">
        <v>0.05</v>
      </c>
      <c r="J79" s="166" t="s">
        <v>117</v>
      </c>
      <c r="K79" s="167" t="s">
        <v>121</v>
      </c>
    </row>
    <row r="80" spans="1:11" s="136" customFormat="1" ht="12" customHeight="1" outlineLevel="4">
      <c r="A80" s="163">
        <v>2163</v>
      </c>
      <c r="B80" s="164" t="s">
        <v>192</v>
      </c>
      <c r="C80" s="165">
        <v>0.4</v>
      </c>
      <c r="D80" s="166">
        <v>1000</v>
      </c>
      <c r="E80" s="167">
        <f t="shared" si="11"/>
        <v>4.0000000000000002E-4</v>
      </c>
      <c r="F80" s="165">
        <v>0.27</v>
      </c>
      <c r="G80" s="166">
        <v>10</v>
      </c>
      <c r="H80" s="167">
        <f t="shared" si="13"/>
        <v>2.7000000000000003E-2</v>
      </c>
      <c r="I80" s="165">
        <v>0.05</v>
      </c>
      <c r="J80" s="166" t="s">
        <v>117</v>
      </c>
      <c r="K80" s="167" t="s">
        <v>121</v>
      </c>
    </row>
    <row r="81" spans="1:11" ht="12" customHeight="1" outlineLevel="3">
      <c r="A81" s="163">
        <v>2164</v>
      </c>
      <c r="B81" s="164" t="s">
        <v>193</v>
      </c>
      <c r="C81" s="165"/>
      <c r="D81" s="166"/>
      <c r="E81" s="167">
        <f>H81</f>
        <v>0.01</v>
      </c>
      <c r="F81" s="165">
        <v>0.1</v>
      </c>
      <c r="G81" s="166">
        <v>10</v>
      </c>
      <c r="H81" s="167">
        <f t="shared" si="13"/>
        <v>0.01</v>
      </c>
      <c r="I81" s="165">
        <v>0.05</v>
      </c>
      <c r="J81" s="166" t="s">
        <v>117</v>
      </c>
      <c r="K81" s="167" t="s">
        <v>121</v>
      </c>
    </row>
    <row r="82" spans="1:11" s="136" customFormat="1" outlineLevel="3">
      <c r="A82" s="163">
        <v>2165</v>
      </c>
      <c r="B82" s="164" t="s">
        <v>194</v>
      </c>
      <c r="C82" s="165">
        <v>0.4</v>
      </c>
      <c r="D82" s="166">
        <v>1000</v>
      </c>
      <c r="E82" s="167">
        <f t="shared" ref="E82:E89" si="14">C82/D82</f>
        <v>4.0000000000000002E-4</v>
      </c>
      <c r="F82" s="165">
        <v>0.12</v>
      </c>
      <c r="G82" s="166">
        <v>10</v>
      </c>
      <c r="H82" s="167">
        <f t="shared" si="13"/>
        <v>1.2E-2</v>
      </c>
      <c r="I82" s="165">
        <v>0.05</v>
      </c>
      <c r="J82" s="166" t="s">
        <v>117</v>
      </c>
      <c r="K82" s="167" t="s">
        <v>121</v>
      </c>
    </row>
    <row r="83" spans="1:11" s="136" customFormat="1" ht="12" customHeight="1" outlineLevel="3">
      <c r="A83" s="163">
        <v>2166</v>
      </c>
      <c r="B83" s="164" t="s">
        <v>195</v>
      </c>
      <c r="C83" s="165">
        <v>0.7</v>
      </c>
      <c r="D83" s="166">
        <v>1000</v>
      </c>
      <c r="E83" s="167">
        <f t="shared" si="14"/>
        <v>6.9999999999999999E-4</v>
      </c>
      <c r="F83" s="165">
        <v>4.8600000000000003</v>
      </c>
      <c r="G83" s="166">
        <v>10</v>
      </c>
      <c r="H83" s="167">
        <f t="shared" si="13"/>
        <v>0.48600000000000004</v>
      </c>
      <c r="I83" s="165">
        <v>0.05</v>
      </c>
      <c r="J83" s="166" t="s">
        <v>117</v>
      </c>
      <c r="K83" s="167" t="s">
        <v>121</v>
      </c>
    </row>
    <row r="84" spans="1:11" s="136" customFormat="1" ht="12" customHeight="1" outlineLevel="3">
      <c r="A84" s="163">
        <v>2167</v>
      </c>
      <c r="B84" s="164" t="s">
        <v>196</v>
      </c>
      <c r="C84" s="165">
        <v>13</v>
      </c>
      <c r="D84" s="166">
        <v>1000</v>
      </c>
      <c r="E84" s="167">
        <f t="shared" si="14"/>
        <v>1.2999999999999999E-2</v>
      </c>
      <c r="F84" s="165">
        <v>4.8600000000000003</v>
      </c>
      <c r="G84" s="166">
        <v>10</v>
      </c>
      <c r="H84" s="167">
        <f t="shared" si="13"/>
        <v>0.48600000000000004</v>
      </c>
      <c r="I84" s="165">
        <v>0.05</v>
      </c>
      <c r="J84" s="166" t="s">
        <v>117</v>
      </c>
      <c r="K84" s="167" t="s">
        <v>123</v>
      </c>
    </row>
    <row r="85" spans="1:11" ht="12" customHeight="1" outlineLevel="4">
      <c r="A85" s="163">
        <v>2168</v>
      </c>
      <c r="B85" s="164" t="s">
        <v>197</v>
      </c>
      <c r="C85" s="165">
        <v>130</v>
      </c>
      <c r="D85" s="166">
        <v>1000</v>
      </c>
      <c r="E85" s="167">
        <f t="shared" si="14"/>
        <v>0.13</v>
      </c>
      <c r="F85" s="165">
        <v>56</v>
      </c>
      <c r="G85" s="166">
        <v>10</v>
      </c>
      <c r="H85" s="167">
        <f t="shared" si="13"/>
        <v>5.6</v>
      </c>
      <c r="I85" s="165">
        <v>0.05</v>
      </c>
      <c r="J85" s="166" t="s">
        <v>117</v>
      </c>
      <c r="K85" s="167" t="s">
        <v>123</v>
      </c>
    </row>
    <row r="86" spans="1:11" ht="12" customHeight="1" outlineLevel="4">
      <c r="A86" s="163">
        <v>2170</v>
      </c>
      <c r="B86" s="164" t="s">
        <v>198</v>
      </c>
      <c r="C86" s="165">
        <v>0.3</v>
      </c>
      <c r="D86" s="166">
        <v>1000</v>
      </c>
      <c r="E86" s="167">
        <f t="shared" si="14"/>
        <v>2.9999999999999997E-4</v>
      </c>
      <c r="F86" s="165">
        <v>0.47</v>
      </c>
      <c r="G86" s="166">
        <v>10</v>
      </c>
      <c r="H86" s="167">
        <f t="shared" si="13"/>
        <v>4.7E-2</v>
      </c>
      <c r="I86" s="165">
        <v>0.05</v>
      </c>
      <c r="J86" s="166" t="s">
        <v>117</v>
      </c>
      <c r="K86" s="167" t="s">
        <v>121</v>
      </c>
    </row>
    <row r="87" spans="1:11" s="136" customFormat="1" ht="12" customHeight="1" outlineLevel="3">
      <c r="A87" s="163">
        <v>2171</v>
      </c>
      <c r="B87" s="164" t="s">
        <v>199</v>
      </c>
      <c r="C87" s="165">
        <v>1</v>
      </c>
      <c r="D87" s="166">
        <v>1000</v>
      </c>
      <c r="E87" s="167">
        <f t="shared" si="14"/>
        <v>1E-3</v>
      </c>
      <c r="F87" s="165">
        <v>0.2</v>
      </c>
      <c r="G87" s="166">
        <v>10</v>
      </c>
      <c r="H87" s="167">
        <f t="shared" si="13"/>
        <v>0.02</v>
      </c>
      <c r="I87" s="165">
        <v>0.05</v>
      </c>
      <c r="J87" s="166" t="s">
        <v>117</v>
      </c>
      <c r="K87" s="167" t="s">
        <v>123</v>
      </c>
    </row>
    <row r="88" spans="1:11" s="136" customFormat="1" ht="12" customHeight="1" outlineLevel="3">
      <c r="A88" s="163">
        <v>2172</v>
      </c>
      <c r="B88" s="164" t="s">
        <v>200</v>
      </c>
      <c r="C88" s="165">
        <v>1</v>
      </c>
      <c r="D88" s="166">
        <v>1000</v>
      </c>
      <c r="E88" s="167">
        <f t="shared" si="14"/>
        <v>1E-3</v>
      </c>
      <c r="F88" s="165">
        <v>0.39</v>
      </c>
      <c r="G88" s="166">
        <v>10</v>
      </c>
      <c r="H88" s="167">
        <f t="shared" si="13"/>
        <v>3.9E-2</v>
      </c>
      <c r="I88" s="165">
        <v>0.05</v>
      </c>
      <c r="J88" s="166" t="s">
        <v>117</v>
      </c>
      <c r="K88" s="167" t="s">
        <v>121</v>
      </c>
    </row>
    <row r="89" spans="1:11" s="136" customFormat="1">
      <c r="A89" s="163">
        <v>2173</v>
      </c>
      <c r="B89" s="164" t="s">
        <v>201</v>
      </c>
      <c r="C89" s="165">
        <v>1</v>
      </c>
      <c r="D89" s="166">
        <v>1000</v>
      </c>
      <c r="E89" s="167">
        <f t="shared" si="14"/>
        <v>1E-3</v>
      </c>
      <c r="F89" s="165">
        <v>1.52</v>
      </c>
      <c r="G89" s="166">
        <v>10</v>
      </c>
      <c r="H89" s="167">
        <f t="shared" si="13"/>
        <v>0.152</v>
      </c>
      <c r="I89" s="165">
        <v>0.05</v>
      </c>
      <c r="J89" s="166" t="s">
        <v>117</v>
      </c>
      <c r="K89" s="167" t="s">
        <v>123</v>
      </c>
    </row>
    <row r="90" spans="1:11" s="136" customFormat="1">
      <c r="A90" s="163">
        <v>2174</v>
      </c>
      <c r="B90" s="164" t="s">
        <v>202</v>
      </c>
      <c r="C90" s="165"/>
      <c r="D90" s="166"/>
      <c r="E90" s="167">
        <f>H90</f>
        <v>5.4000000000000003E-3</v>
      </c>
      <c r="F90" s="165">
        <v>5.3999999999999999E-2</v>
      </c>
      <c r="G90" s="166">
        <v>10</v>
      </c>
      <c r="H90" s="167">
        <f t="shared" si="13"/>
        <v>5.4000000000000003E-3</v>
      </c>
      <c r="I90" s="165">
        <v>0.05</v>
      </c>
      <c r="J90" s="166" t="s">
        <v>117</v>
      </c>
      <c r="K90" s="167" t="s">
        <v>121</v>
      </c>
    </row>
    <row r="91" spans="1:11" s="136" customFormat="1" ht="12" customHeight="1">
      <c r="A91" s="163">
        <v>2175</v>
      </c>
      <c r="B91" s="164" t="s">
        <v>203</v>
      </c>
      <c r="C91" s="165">
        <v>3.2</v>
      </c>
      <c r="D91" s="166">
        <v>1000</v>
      </c>
      <c r="E91" s="167">
        <f>C91/D91</f>
        <v>3.2000000000000002E-3</v>
      </c>
      <c r="F91" s="165">
        <v>8.2000000000000003E-2</v>
      </c>
      <c r="G91" s="166">
        <v>10</v>
      </c>
      <c r="H91" s="167">
        <f t="shared" si="13"/>
        <v>8.2000000000000007E-3</v>
      </c>
      <c r="I91" s="165">
        <v>0.05</v>
      </c>
      <c r="J91" s="166" t="s">
        <v>117</v>
      </c>
      <c r="K91" s="167" t="s">
        <v>121</v>
      </c>
    </row>
    <row r="92" spans="1:11" s="136" customFormat="1" ht="12" customHeight="1">
      <c r="A92" s="163">
        <v>2176</v>
      </c>
      <c r="B92" s="164" t="s">
        <v>204</v>
      </c>
      <c r="C92" s="165">
        <v>0.72</v>
      </c>
      <c r="D92" s="166">
        <v>1000</v>
      </c>
      <c r="E92" s="167">
        <f>C92/D92</f>
        <v>7.1999999999999994E-4</v>
      </c>
      <c r="F92" s="165">
        <v>0.11</v>
      </c>
      <c r="G92" s="166">
        <v>10</v>
      </c>
      <c r="H92" s="167">
        <f t="shared" si="13"/>
        <v>1.0999999999999999E-2</v>
      </c>
      <c r="I92" s="165">
        <v>0.05</v>
      </c>
      <c r="J92" s="166" t="s">
        <v>117</v>
      </c>
      <c r="K92" s="167" t="s">
        <v>121</v>
      </c>
    </row>
    <row r="93" spans="1:11" s="136" customFormat="1" ht="12" customHeight="1">
      <c r="A93" s="163">
        <v>2177</v>
      </c>
      <c r="B93" s="164" t="s">
        <v>205</v>
      </c>
      <c r="C93" s="165">
        <v>4.0999999999999996</v>
      </c>
      <c r="D93" s="166">
        <v>1000</v>
      </c>
      <c r="E93" s="167">
        <f>C93/D93</f>
        <v>4.0999999999999995E-3</v>
      </c>
      <c r="F93" s="165">
        <v>28.6</v>
      </c>
      <c r="G93" s="166">
        <v>10</v>
      </c>
      <c r="H93" s="167">
        <f t="shared" si="13"/>
        <v>2.8600000000000003</v>
      </c>
      <c r="I93" s="165">
        <v>0.05</v>
      </c>
      <c r="J93" s="166" t="s">
        <v>117</v>
      </c>
      <c r="K93" s="167" t="s">
        <v>121</v>
      </c>
    </row>
    <row r="94" spans="1:11" s="136" customFormat="1" ht="12" customHeight="1">
      <c r="A94" s="163">
        <v>2178</v>
      </c>
      <c r="B94" s="164" t="s">
        <v>206</v>
      </c>
      <c r="C94" s="165">
        <v>30</v>
      </c>
      <c r="D94" s="166">
        <v>1000</v>
      </c>
      <c r="E94" s="167">
        <f>C94/D94</f>
        <v>0.03</v>
      </c>
      <c r="F94" s="165"/>
      <c r="G94" s="166"/>
      <c r="H94" s="167">
        <f>E94</f>
        <v>0.03</v>
      </c>
      <c r="I94" s="165">
        <v>0.05</v>
      </c>
      <c r="J94" s="166" t="s">
        <v>117</v>
      </c>
      <c r="K94" s="167" t="s">
        <v>121</v>
      </c>
    </row>
    <row r="95" spans="1:11" s="136" customFormat="1" ht="12" customHeight="1">
      <c r="A95" s="163">
        <v>2179</v>
      </c>
      <c r="B95" s="164" t="s">
        <v>207</v>
      </c>
      <c r="C95" s="165">
        <v>1.3</v>
      </c>
      <c r="D95" s="166">
        <v>1000</v>
      </c>
      <c r="E95" s="167">
        <f t="shared" ref="E95" si="15">C95/D95</f>
        <v>1.2999999999999999E-3</v>
      </c>
      <c r="F95" s="165"/>
      <c r="G95" s="166"/>
      <c r="H95" s="167">
        <f>E95</f>
        <v>1.2999999999999999E-3</v>
      </c>
      <c r="I95" s="165">
        <v>0.05</v>
      </c>
      <c r="J95" s="166" t="s">
        <v>117</v>
      </c>
      <c r="K95" s="167" t="s">
        <v>123</v>
      </c>
    </row>
    <row r="96" spans="1:11" s="136" customFormat="1" ht="12" customHeight="1">
      <c r="A96" s="163">
        <v>2180</v>
      </c>
      <c r="B96" s="163" t="s">
        <v>208</v>
      </c>
      <c r="C96" s="165">
        <v>0.44900000000000001</v>
      </c>
      <c r="D96" s="166">
        <v>1000</v>
      </c>
      <c r="E96" s="167">
        <v>4.4900000000000002E-4</v>
      </c>
      <c r="F96" s="165"/>
      <c r="G96" s="166"/>
      <c r="H96" s="167">
        <v>4.4900000000000002E-4</v>
      </c>
      <c r="I96" s="165">
        <v>0.05</v>
      </c>
      <c r="J96" s="166" t="s">
        <v>117</v>
      </c>
      <c r="K96" s="167" t="s">
        <v>123</v>
      </c>
    </row>
    <row r="97" spans="1:11" s="136" customFormat="1" ht="12" customHeight="1" thickBot="1">
      <c r="A97" s="176">
        <v>2181</v>
      </c>
      <c r="B97" s="148" t="s">
        <v>209</v>
      </c>
      <c r="C97" s="149">
        <v>2.95</v>
      </c>
      <c r="D97" s="150">
        <v>1000</v>
      </c>
      <c r="E97" s="151">
        <v>2.9500000000000004E-3</v>
      </c>
      <c r="F97" s="152">
        <v>1.76</v>
      </c>
      <c r="G97" s="150">
        <v>50</v>
      </c>
      <c r="H97" s="153">
        <v>3.5200000000000002E-2</v>
      </c>
      <c r="I97" s="152">
        <v>0.05</v>
      </c>
      <c r="J97" s="150" t="s">
        <v>117</v>
      </c>
      <c r="K97" s="153" t="s">
        <v>123</v>
      </c>
    </row>
    <row r="98" spans="1:11" s="136" customFormat="1" ht="12" customHeight="1" thickBot="1">
      <c r="A98" s="177"/>
      <c r="B98" s="178"/>
      <c r="C98" s="179"/>
      <c r="D98" s="179"/>
      <c r="E98" s="179"/>
      <c r="F98" s="179"/>
      <c r="G98" s="179"/>
      <c r="H98" s="179"/>
      <c r="I98" s="179"/>
      <c r="J98" s="179"/>
      <c r="K98" s="179"/>
    </row>
    <row r="99" spans="1:11" s="136" customFormat="1" ht="15.75" customHeight="1" thickBot="1">
      <c r="A99" s="154"/>
      <c r="B99" s="126" t="s">
        <v>210</v>
      </c>
      <c r="C99" s="180"/>
      <c r="D99" s="180"/>
      <c r="E99" s="180"/>
      <c r="F99" s="180"/>
      <c r="G99" s="180"/>
      <c r="H99" s="180"/>
      <c r="I99" s="180"/>
      <c r="J99" s="180"/>
      <c r="K99" s="181"/>
    </row>
    <row r="100" spans="1:11" ht="12" customHeight="1">
      <c r="A100" s="182">
        <v>2201</v>
      </c>
      <c r="B100" s="183" t="s">
        <v>211</v>
      </c>
      <c r="C100" s="157">
        <v>1.7</v>
      </c>
      <c r="D100" s="158">
        <v>1000</v>
      </c>
      <c r="E100" s="184">
        <f>C100/D100</f>
        <v>1.6999999999999999E-3</v>
      </c>
      <c r="F100" s="185">
        <v>0.13500000000000001</v>
      </c>
      <c r="G100" s="186">
        <v>10</v>
      </c>
      <c r="H100" s="187">
        <f>F100/G100</f>
        <v>1.3500000000000002E-2</v>
      </c>
      <c r="I100" s="157">
        <v>0.05</v>
      </c>
      <c r="J100" s="158" t="s">
        <v>117</v>
      </c>
      <c r="K100" s="159" t="s">
        <v>121</v>
      </c>
    </row>
    <row r="101" spans="1:11" ht="12" customHeight="1">
      <c r="A101" s="138">
        <v>2202</v>
      </c>
      <c r="B101" s="188" t="s">
        <v>212</v>
      </c>
      <c r="C101" s="189">
        <v>0.92500000000000004</v>
      </c>
      <c r="D101" s="190">
        <v>1000</v>
      </c>
      <c r="E101" s="191">
        <f t="shared" ref="E101:E107" si="16">C101/D101</f>
        <v>9.2500000000000004E-4</v>
      </c>
      <c r="F101" s="192">
        <v>0.13500000000000001</v>
      </c>
      <c r="G101" s="190">
        <v>10</v>
      </c>
      <c r="H101" s="193">
        <f t="shared" ref="H101" si="17">F101/G101</f>
        <v>1.3500000000000002E-2</v>
      </c>
      <c r="I101" s="189">
        <v>0.05</v>
      </c>
      <c r="J101" s="190" t="s">
        <v>117</v>
      </c>
      <c r="K101" s="191" t="s">
        <v>121</v>
      </c>
    </row>
    <row r="102" spans="1:11" s="136" customFormat="1" ht="12" customHeight="1">
      <c r="A102" s="138">
        <v>2203</v>
      </c>
      <c r="B102" s="194" t="s">
        <v>213</v>
      </c>
      <c r="C102" s="141">
        <v>0.3</v>
      </c>
      <c r="D102" s="139">
        <v>1000</v>
      </c>
      <c r="E102" s="142">
        <f t="shared" si="16"/>
        <v>2.9999999999999997E-4</v>
      </c>
      <c r="F102" s="143"/>
      <c r="G102" s="139"/>
      <c r="H102" s="140">
        <f>E102</f>
        <v>2.9999999999999997E-4</v>
      </c>
      <c r="I102" s="141">
        <v>0.05</v>
      </c>
      <c r="J102" s="139" t="s">
        <v>117</v>
      </c>
      <c r="K102" s="142" t="s">
        <v>121</v>
      </c>
    </row>
    <row r="103" spans="1:11" s="136" customFormat="1">
      <c r="A103" s="138">
        <v>2204</v>
      </c>
      <c r="B103" s="195" t="s">
        <v>214</v>
      </c>
      <c r="C103" s="133">
        <v>3.4</v>
      </c>
      <c r="D103" s="131">
        <v>1000</v>
      </c>
      <c r="E103" s="134">
        <f t="shared" si="16"/>
        <v>3.3999999999999998E-3</v>
      </c>
      <c r="F103" s="135"/>
      <c r="G103" s="131"/>
      <c r="H103" s="132">
        <f>E103</f>
        <v>3.3999999999999998E-3</v>
      </c>
      <c r="I103" s="133">
        <v>0.05</v>
      </c>
      <c r="J103" s="131" t="s">
        <v>117</v>
      </c>
      <c r="K103" s="167" t="s">
        <v>121</v>
      </c>
    </row>
    <row r="104" spans="1:11" s="136" customFormat="1">
      <c r="A104" s="138">
        <v>2205</v>
      </c>
      <c r="B104" s="194" t="s">
        <v>215</v>
      </c>
      <c r="C104" s="141">
        <v>0.68</v>
      </c>
      <c r="D104" s="139">
        <v>5000</v>
      </c>
      <c r="E104" s="142">
        <f t="shared" si="16"/>
        <v>1.36E-4</v>
      </c>
      <c r="F104" s="143">
        <v>0.3</v>
      </c>
      <c r="G104" s="139">
        <v>10</v>
      </c>
      <c r="H104" s="140">
        <f>F104/G104</f>
        <v>0.03</v>
      </c>
      <c r="I104" s="141">
        <v>0.05</v>
      </c>
      <c r="J104" s="139" t="s">
        <v>117</v>
      </c>
      <c r="K104" s="167" t="s">
        <v>121</v>
      </c>
    </row>
    <row r="105" spans="1:11">
      <c r="A105" s="138">
        <v>2206</v>
      </c>
      <c r="B105" s="194" t="s">
        <v>216</v>
      </c>
      <c r="C105" s="141">
        <v>0.13400000000000001</v>
      </c>
      <c r="D105" s="139">
        <v>1000</v>
      </c>
      <c r="E105" s="142">
        <f t="shared" si="16"/>
        <v>1.34E-4</v>
      </c>
      <c r="F105" s="143">
        <v>6.7000000000000004E-2</v>
      </c>
      <c r="G105" s="139">
        <v>10</v>
      </c>
      <c r="H105" s="140">
        <f>F105/G105</f>
        <v>6.7000000000000002E-3</v>
      </c>
      <c r="I105" s="141">
        <v>0.05</v>
      </c>
      <c r="J105" s="139" t="s">
        <v>117</v>
      </c>
      <c r="K105" s="167" t="s">
        <v>121</v>
      </c>
    </row>
    <row r="106" spans="1:11">
      <c r="A106" s="196">
        <v>2207</v>
      </c>
      <c r="B106" s="197" t="s">
        <v>217</v>
      </c>
      <c r="C106" s="189">
        <f>(5.3+1.6)/2</f>
        <v>3.45</v>
      </c>
      <c r="D106" s="190">
        <v>1000</v>
      </c>
      <c r="E106" s="191">
        <f t="shared" si="16"/>
        <v>3.4500000000000004E-3</v>
      </c>
      <c r="F106" s="192"/>
      <c r="G106" s="190"/>
      <c r="H106" s="193">
        <f>E106</f>
        <v>3.4500000000000004E-3</v>
      </c>
      <c r="I106" s="189">
        <v>0.05</v>
      </c>
      <c r="J106" s="190" t="s">
        <v>117</v>
      </c>
      <c r="K106" s="191" t="s">
        <v>121</v>
      </c>
    </row>
    <row r="107" spans="1:11" s="136" customFormat="1" ht="12" customHeight="1" thickBot="1">
      <c r="A107" s="148">
        <v>2208</v>
      </c>
      <c r="B107" s="198" t="s">
        <v>218</v>
      </c>
      <c r="C107" s="152">
        <v>1.1599999999999999</v>
      </c>
      <c r="D107" s="150">
        <v>1000</v>
      </c>
      <c r="E107" s="153">
        <f t="shared" si="16"/>
        <v>1.16E-3</v>
      </c>
      <c r="F107" s="149"/>
      <c r="G107" s="150"/>
      <c r="H107" s="151">
        <f>E107</f>
        <v>1.16E-3</v>
      </c>
      <c r="I107" s="152">
        <v>0.05</v>
      </c>
      <c r="J107" s="150" t="s">
        <v>117</v>
      </c>
      <c r="K107" s="153" t="s">
        <v>121</v>
      </c>
    </row>
    <row r="108" spans="1:11" ht="12" customHeight="1" thickBot="1">
      <c r="A108" s="136"/>
    </row>
    <row r="109" spans="1:11" s="136" customFormat="1" ht="16.5" customHeight="1" thickBot="1">
      <c r="A109" s="154"/>
      <c r="B109" s="119" t="s">
        <v>219</v>
      </c>
      <c r="C109" s="180"/>
      <c r="D109" s="180"/>
      <c r="E109" s="180"/>
      <c r="F109" s="180"/>
      <c r="G109" s="180"/>
      <c r="H109" s="180"/>
      <c r="I109" s="180"/>
      <c r="J109" s="180"/>
      <c r="K109" s="181"/>
    </row>
    <row r="110" spans="1:11" ht="12" customHeight="1">
      <c r="A110" s="199">
        <v>2301</v>
      </c>
      <c r="B110" s="156" t="s">
        <v>220</v>
      </c>
      <c r="C110" s="157">
        <v>0.08</v>
      </c>
      <c r="D110" s="158">
        <v>1000</v>
      </c>
      <c r="E110" s="159">
        <f>C110/D110</f>
        <v>8.0000000000000007E-5</v>
      </c>
      <c r="F110" s="157">
        <v>6.7999999999999996E-3</v>
      </c>
      <c r="G110" s="158">
        <v>10</v>
      </c>
      <c r="H110" s="159">
        <f>F110/G110</f>
        <v>6.7999999999999994E-4</v>
      </c>
      <c r="I110" s="157">
        <v>0.05</v>
      </c>
      <c r="J110" s="158" t="s">
        <v>117</v>
      </c>
      <c r="K110" s="159" t="s">
        <v>123</v>
      </c>
    </row>
    <row r="111" spans="1:11" ht="12" customHeight="1">
      <c r="A111" s="138">
        <v>2302</v>
      </c>
      <c r="B111" s="200" t="s">
        <v>221</v>
      </c>
      <c r="C111" s="133">
        <v>0.05</v>
      </c>
      <c r="D111" s="131">
        <v>1000</v>
      </c>
      <c r="E111" s="134">
        <f>C111/D111</f>
        <v>5.0000000000000002E-5</v>
      </c>
      <c r="F111" s="133">
        <v>2.5000000000000001E-2</v>
      </c>
      <c r="G111" s="131">
        <v>10</v>
      </c>
      <c r="H111" s="134">
        <f>F111/G111</f>
        <v>2.5000000000000001E-3</v>
      </c>
      <c r="I111" s="133">
        <v>0.05</v>
      </c>
      <c r="J111" s="131" t="s">
        <v>117</v>
      </c>
      <c r="K111" s="134" t="s">
        <v>123</v>
      </c>
    </row>
    <row r="112" spans="1:11" outlineLevel="3">
      <c r="A112" s="138">
        <v>2303</v>
      </c>
      <c r="B112" s="138" t="s">
        <v>222</v>
      </c>
      <c r="C112" s="143">
        <v>1.91</v>
      </c>
      <c r="D112" s="139">
        <v>1000</v>
      </c>
      <c r="E112" s="140">
        <f>C112/D112</f>
        <v>1.91E-3</v>
      </c>
      <c r="F112" s="141">
        <v>1</v>
      </c>
      <c r="G112" s="139">
        <v>10</v>
      </c>
      <c r="H112" s="142">
        <f>F112/G112</f>
        <v>0.1</v>
      </c>
      <c r="I112" s="141">
        <v>0.05</v>
      </c>
      <c r="J112" s="139" t="s">
        <v>117</v>
      </c>
      <c r="K112" s="142" t="s">
        <v>121</v>
      </c>
    </row>
    <row r="113" spans="1:11" ht="12.75" thickBot="1">
      <c r="A113" s="176">
        <v>2304</v>
      </c>
      <c r="B113" s="148" t="s">
        <v>223</v>
      </c>
      <c r="C113" s="149"/>
      <c r="D113" s="150"/>
      <c r="E113" s="151"/>
      <c r="F113" s="152">
        <v>0.69</v>
      </c>
      <c r="G113" s="150">
        <v>50</v>
      </c>
      <c r="H113" s="153">
        <f>F113/G113</f>
        <v>1.38E-2</v>
      </c>
      <c r="I113" s="152">
        <v>0.05</v>
      </c>
      <c r="J113" s="150" t="s">
        <v>117</v>
      </c>
      <c r="K113" s="201" t="s">
        <v>121</v>
      </c>
    </row>
    <row r="114" spans="1:11" ht="12" customHeight="1" thickBot="1">
      <c r="A114" s="136"/>
      <c r="C114" s="63"/>
      <c r="D114" s="64"/>
      <c r="E114" s="65"/>
      <c r="H114" s="65"/>
      <c r="I114" s="64"/>
      <c r="J114" s="63"/>
      <c r="K114" s="63"/>
    </row>
    <row r="115" spans="1:11" ht="16.5" thickBot="1">
      <c r="A115" s="136"/>
      <c r="B115" s="126" t="s">
        <v>224</v>
      </c>
      <c r="C115" s="180"/>
      <c r="D115" s="180"/>
      <c r="E115" s="180"/>
      <c r="F115" s="180"/>
      <c r="G115" s="180"/>
      <c r="H115" s="180"/>
      <c r="I115" s="180"/>
      <c r="J115" s="180"/>
      <c r="K115" s="181"/>
    </row>
    <row r="116" spans="1:11" ht="12" customHeight="1">
      <c r="A116" s="182">
        <v>2401</v>
      </c>
      <c r="B116" s="156" t="s">
        <v>225</v>
      </c>
      <c r="C116" s="157">
        <v>0.11</v>
      </c>
      <c r="D116" s="158">
        <v>1000</v>
      </c>
      <c r="E116" s="159">
        <f t="shared" ref="E116" si="18">C116/D116</f>
        <v>1.1E-4</v>
      </c>
      <c r="F116" s="157">
        <v>0.04</v>
      </c>
      <c r="G116" s="158">
        <v>10</v>
      </c>
      <c r="H116" s="159">
        <f>F116/G116</f>
        <v>4.0000000000000001E-3</v>
      </c>
      <c r="I116" s="157">
        <v>0.5</v>
      </c>
      <c r="J116" s="158" t="s">
        <v>137</v>
      </c>
      <c r="K116" s="159" t="s">
        <v>118</v>
      </c>
    </row>
    <row r="117" spans="1:11">
      <c r="A117" s="138">
        <v>2402</v>
      </c>
      <c r="B117" s="161" t="s">
        <v>226</v>
      </c>
      <c r="C117" s="144">
        <v>295</v>
      </c>
      <c r="D117" s="139">
        <v>1000</v>
      </c>
      <c r="E117" s="202">
        <v>0.29499999999999998</v>
      </c>
      <c r="F117" s="144">
        <v>51</v>
      </c>
      <c r="G117" s="139">
        <v>50</v>
      </c>
      <c r="H117" s="143">
        <v>1.02</v>
      </c>
      <c r="I117" s="144">
        <v>0.05</v>
      </c>
      <c r="J117" s="139" t="s">
        <v>117</v>
      </c>
      <c r="K117" s="202" t="s">
        <v>121</v>
      </c>
    </row>
    <row r="118" spans="1:11" ht="12" customHeight="1">
      <c r="A118" s="138">
        <v>2403</v>
      </c>
      <c r="B118" s="161" t="s">
        <v>227</v>
      </c>
      <c r="C118" s="144">
        <v>0.4</v>
      </c>
      <c r="D118" s="139">
        <v>5000</v>
      </c>
      <c r="E118" s="202">
        <f t="shared" ref="E118:E136" si="19">C118/D118</f>
        <v>8.0000000000000007E-5</v>
      </c>
      <c r="F118" s="144"/>
      <c r="G118" s="139"/>
      <c r="H118" s="202">
        <f>E118</f>
        <v>8.0000000000000007E-5</v>
      </c>
      <c r="I118" s="141">
        <v>1</v>
      </c>
      <c r="J118" s="139" t="s">
        <v>228</v>
      </c>
      <c r="K118" s="142" t="s">
        <v>123</v>
      </c>
    </row>
    <row r="119" spans="1:11">
      <c r="A119" s="160">
        <v>2404</v>
      </c>
      <c r="B119" s="161" t="s">
        <v>229</v>
      </c>
      <c r="C119" s="144">
        <v>0.78</v>
      </c>
      <c r="D119" s="139">
        <v>1000</v>
      </c>
      <c r="E119" s="202">
        <f t="shared" si="19"/>
        <v>7.7999999999999999E-4</v>
      </c>
      <c r="F119" s="144">
        <v>0.1</v>
      </c>
      <c r="G119" s="139">
        <v>10</v>
      </c>
      <c r="H119" s="203">
        <f>F119/G119</f>
        <v>0.01</v>
      </c>
      <c r="I119" s="141">
        <v>0.15</v>
      </c>
      <c r="J119" s="143" t="s">
        <v>117</v>
      </c>
      <c r="K119" s="142" t="s">
        <v>123</v>
      </c>
    </row>
    <row r="120" spans="1:11" ht="12" customHeight="1">
      <c r="A120" s="138">
        <v>2405</v>
      </c>
      <c r="B120" s="161" t="s">
        <v>230</v>
      </c>
      <c r="C120" s="144">
        <v>4.8099999999999996</v>
      </c>
      <c r="D120" s="139">
        <v>1000</v>
      </c>
      <c r="E120" s="202">
        <v>4.7999999999999996E-3</v>
      </c>
      <c r="F120" s="144"/>
      <c r="G120" s="139"/>
      <c r="H120" s="203">
        <v>4.7999999999999996E-3</v>
      </c>
      <c r="I120" s="141">
        <v>0.05</v>
      </c>
      <c r="J120" s="143" t="s">
        <v>117</v>
      </c>
      <c r="K120" s="142" t="s">
        <v>123</v>
      </c>
    </row>
    <row r="121" spans="1:11" ht="12" customHeight="1">
      <c r="A121" s="138">
        <v>2406</v>
      </c>
      <c r="B121" s="204" t="s">
        <v>231</v>
      </c>
      <c r="C121" s="144">
        <v>35</v>
      </c>
      <c r="D121" s="139">
        <v>5000</v>
      </c>
      <c r="E121" s="202">
        <f t="shared" si="19"/>
        <v>7.0000000000000001E-3</v>
      </c>
      <c r="F121" s="144"/>
      <c r="G121" s="139"/>
      <c r="H121" s="203">
        <f>E121</f>
        <v>7.0000000000000001E-3</v>
      </c>
      <c r="I121" s="141">
        <v>1</v>
      </c>
      <c r="J121" s="143" t="s">
        <v>228</v>
      </c>
      <c r="K121" s="142" t="s">
        <v>123</v>
      </c>
    </row>
    <row r="122" spans="1:11" ht="12" customHeight="1">
      <c r="A122" s="138">
        <v>2407</v>
      </c>
      <c r="B122" s="161" t="s">
        <v>232</v>
      </c>
      <c r="C122" s="144">
        <v>2</v>
      </c>
      <c r="D122" s="139">
        <v>1000</v>
      </c>
      <c r="E122" s="202">
        <f t="shared" si="19"/>
        <v>2E-3</v>
      </c>
      <c r="F122" s="144"/>
      <c r="G122" s="139"/>
      <c r="H122" s="203">
        <f>E122</f>
        <v>2E-3</v>
      </c>
      <c r="I122" s="141">
        <v>0.05</v>
      </c>
      <c r="J122" s="143" t="s">
        <v>117</v>
      </c>
      <c r="K122" s="142" t="s">
        <v>123</v>
      </c>
    </row>
    <row r="123" spans="1:11" s="136" customFormat="1" ht="12" customHeight="1">
      <c r="A123" s="138">
        <v>2408</v>
      </c>
      <c r="B123" s="161" t="s">
        <v>233</v>
      </c>
      <c r="C123" s="144">
        <v>0.375</v>
      </c>
      <c r="D123" s="139">
        <v>1000</v>
      </c>
      <c r="E123" s="202">
        <f t="shared" si="19"/>
        <v>3.7500000000000001E-4</v>
      </c>
      <c r="F123" s="144">
        <v>2.23E-2</v>
      </c>
      <c r="G123" s="139">
        <v>10</v>
      </c>
      <c r="H123" s="203">
        <f>F123/G123</f>
        <v>2.2300000000000002E-3</v>
      </c>
      <c r="I123" s="141">
        <v>0.05</v>
      </c>
      <c r="J123" s="139" t="s">
        <v>117</v>
      </c>
      <c r="K123" s="202" t="s">
        <v>123</v>
      </c>
    </row>
    <row r="124" spans="1:11" ht="12" customHeight="1">
      <c r="A124" s="138">
        <v>2410</v>
      </c>
      <c r="B124" s="161" t="s">
        <v>234</v>
      </c>
      <c r="C124" s="144">
        <v>4.8000000000000001E-2</v>
      </c>
      <c r="D124" s="139">
        <v>1000</v>
      </c>
      <c r="E124" s="202">
        <f t="shared" si="19"/>
        <v>4.8000000000000001E-5</v>
      </c>
      <c r="F124" s="144">
        <v>1.1999999999999999E-3</v>
      </c>
      <c r="G124" s="139">
        <v>10</v>
      </c>
      <c r="H124" s="203">
        <f t="shared" ref="H124" si="20">F124/G124</f>
        <v>1.1999999999999999E-4</v>
      </c>
      <c r="I124" s="141">
        <v>0.5</v>
      </c>
      <c r="J124" s="139" t="s">
        <v>137</v>
      </c>
      <c r="K124" s="202" t="s">
        <v>123</v>
      </c>
    </row>
    <row r="125" spans="1:11" s="136" customFormat="1" ht="12" customHeight="1">
      <c r="A125" s="138">
        <v>2411</v>
      </c>
      <c r="B125" s="161" t="s">
        <v>235</v>
      </c>
      <c r="C125" s="144">
        <v>0.16</v>
      </c>
      <c r="D125" s="139">
        <v>1000</v>
      </c>
      <c r="E125" s="202">
        <f t="shared" si="19"/>
        <v>1.6000000000000001E-4</v>
      </c>
      <c r="F125" s="144">
        <v>0.03</v>
      </c>
      <c r="G125" s="139">
        <v>10</v>
      </c>
      <c r="H125" s="203">
        <f>F125/G125</f>
        <v>3.0000000000000001E-3</v>
      </c>
      <c r="I125" s="141">
        <v>0.5</v>
      </c>
      <c r="J125" s="139" t="s">
        <v>137</v>
      </c>
      <c r="K125" s="202" t="s">
        <v>123</v>
      </c>
    </row>
    <row r="126" spans="1:11" s="136" customFormat="1" ht="12" customHeight="1">
      <c r="A126" s="138">
        <v>2412</v>
      </c>
      <c r="B126" s="161" t="s">
        <v>236</v>
      </c>
      <c r="C126" s="144">
        <v>0.15</v>
      </c>
      <c r="D126" s="139">
        <v>1000</v>
      </c>
      <c r="E126" s="202">
        <f t="shared" si="19"/>
        <v>1.4999999999999999E-4</v>
      </c>
      <c r="F126" s="144"/>
      <c r="G126" s="139"/>
      <c r="H126" s="203">
        <f>E126</f>
        <v>1.4999999999999999E-4</v>
      </c>
      <c r="I126" s="141">
        <v>0.05</v>
      </c>
      <c r="J126" s="143" t="s">
        <v>117</v>
      </c>
      <c r="K126" s="142" t="s">
        <v>123</v>
      </c>
    </row>
    <row r="127" spans="1:11" ht="12" customHeight="1">
      <c r="A127" s="138">
        <v>2413</v>
      </c>
      <c r="B127" s="161" t="s">
        <v>237</v>
      </c>
      <c r="C127" s="144">
        <v>15.4</v>
      </c>
      <c r="D127" s="139">
        <v>5000</v>
      </c>
      <c r="E127" s="202">
        <f t="shared" si="19"/>
        <v>3.0800000000000003E-3</v>
      </c>
      <c r="F127" s="144"/>
      <c r="G127" s="139"/>
      <c r="H127" s="203">
        <f>E127</f>
        <v>3.0800000000000003E-3</v>
      </c>
      <c r="I127" s="141">
        <v>0.05</v>
      </c>
      <c r="J127" s="143" t="s">
        <v>117</v>
      </c>
      <c r="K127" s="142" t="s">
        <v>118</v>
      </c>
    </row>
    <row r="128" spans="1:11" ht="12" customHeight="1">
      <c r="A128" s="138">
        <v>2414</v>
      </c>
      <c r="B128" s="204" t="s">
        <v>238</v>
      </c>
      <c r="C128" s="144">
        <v>1.1000000000000001</v>
      </c>
      <c r="D128" s="139">
        <v>1000</v>
      </c>
      <c r="E128" s="202">
        <f t="shared" si="19"/>
        <v>1.1000000000000001E-3</v>
      </c>
      <c r="F128" s="144">
        <v>8.9999999999999993E-3</v>
      </c>
      <c r="G128" s="139">
        <v>10</v>
      </c>
      <c r="H128" s="203">
        <f>F128/G128</f>
        <v>8.9999999999999998E-4</v>
      </c>
      <c r="I128" s="141">
        <v>0.05</v>
      </c>
      <c r="J128" s="139" t="s">
        <v>117</v>
      </c>
      <c r="K128" s="202" t="s">
        <v>123</v>
      </c>
    </row>
    <row r="129" spans="1:11" ht="12" customHeight="1">
      <c r="A129" s="138">
        <v>2415</v>
      </c>
      <c r="B129" s="161" t="s">
        <v>239</v>
      </c>
      <c r="C129" s="144">
        <v>24.8</v>
      </c>
      <c r="D129" s="139">
        <v>1000</v>
      </c>
      <c r="E129" s="202">
        <f t="shared" si="19"/>
        <v>2.4799999999999999E-2</v>
      </c>
      <c r="F129" s="144">
        <v>0.09</v>
      </c>
      <c r="G129" s="139">
        <v>50</v>
      </c>
      <c r="H129" s="203">
        <f>F129/G129</f>
        <v>1.8E-3</v>
      </c>
      <c r="I129" s="141">
        <v>0.05</v>
      </c>
      <c r="J129" s="139" t="s">
        <v>117</v>
      </c>
      <c r="K129" s="202" t="s">
        <v>121</v>
      </c>
    </row>
    <row r="130" spans="1:11" ht="12" customHeight="1">
      <c r="A130" s="138">
        <v>2416</v>
      </c>
      <c r="B130" s="161" t="s">
        <v>240</v>
      </c>
      <c r="C130" s="144">
        <v>36.5</v>
      </c>
      <c r="D130" s="139">
        <v>5000</v>
      </c>
      <c r="E130" s="202">
        <f t="shared" si="19"/>
        <v>7.3000000000000001E-3</v>
      </c>
      <c r="F130" s="144"/>
      <c r="G130" s="139"/>
      <c r="H130" s="203">
        <f t="shared" ref="H130" si="21">E130</f>
        <v>7.3000000000000001E-3</v>
      </c>
      <c r="I130" s="141">
        <v>1</v>
      </c>
      <c r="J130" s="143" t="s">
        <v>123</v>
      </c>
      <c r="K130" s="142" t="s">
        <v>123</v>
      </c>
    </row>
    <row r="131" spans="1:11" ht="12" customHeight="1">
      <c r="A131" s="138">
        <v>2418</v>
      </c>
      <c r="B131" s="161" t="s">
        <v>241</v>
      </c>
      <c r="C131" s="144">
        <v>1.4E-3</v>
      </c>
      <c r="D131" s="139">
        <v>1000</v>
      </c>
      <c r="E131" s="202">
        <f t="shared" si="19"/>
        <v>1.3999999999999999E-6</v>
      </c>
      <c r="F131" s="144">
        <v>6.8999999999999997E-4</v>
      </c>
      <c r="G131" s="139">
        <v>10</v>
      </c>
      <c r="H131" s="203">
        <f>F131/G131</f>
        <v>6.8999999999999997E-5</v>
      </c>
      <c r="I131" s="141">
        <v>0.5</v>
      </c>
      <c r="J131" s="143" t="s">
        <v>137</v>
      </c>
      <c r="K131" s="142" t="s">
        <v>123</v>
      </c>
    </row>
    <row r="132" spans="1:11">
      <c r="A132" s="138">
        <v>2419</v>
      </c>
      <c r="B132" s="161" t="s">
        <v>242</v>
      </c>
      <c r="C132" s="144">
        <v>291</v>
      </c>
      <c r="D132" s="139">
        <v>1000</v>
      </c>
      <c r="E132" s="202">
        <f t="shared" si="19"/>
        <v>0.29099999999999998</v>
      </c>
      <c r="F132" s="144">
        <v>9.43</v>
      </c>
      <c r="G132" s="139">
        <v>10</v>
      </c>
      <c r="H132" s="203">
        <f>+F132/G132</f>
        <v>0.94299999999999995</v>
      </c>
      <c r="I132" s="141">
        <v>0.05</v>
      </c>
      <c r="J132" s="143" t="s">
        <v>117</v>
      </c>
      <c r="K132" s="142" t="s">
        <v>123</v>
      </c>
    </row>
    <row r="133" spans="1:11" ht="12" customHeight="1">
      <c r="A133" s="138">
        <v>2420</v>
      </c>
      <c r="B133" s="161" t="s">
        <v>243</v>
      </c>
      <c r="C133" s="144">
        <v>24.1</v>
      </c>
      <c r="D133" s="58">
        <v>1000</v>
      </c>
      <c r="E133" s="202">
        <f t="shared" si="19"/>
        <v>2.41E-2</v>
      </c>
      <c r="F133" s="141"/>
      <c r="G133" s="139"/>
      <c r="H133" s="67">
        <f>E133</f>
        <v>2.41E-2</v>
      </c>
      <c r="I133" s="60">
        <v>0.05</v>
      </c>
      <c r="J133" s="57" t="s">
        <v>117</v>
      </c>
      <c r="K133" s="142" t="s">
        <v>123</v>
      </c>
    </row>
    <row r="134" spans="1:11" ht="12" customHeight="1">
      <c r="A134" s="138">
        <v>2421</v>
      </c>
      <c r="B134" s="161" t="s">
        <v>244</v>
      </c>
      <c r="C134" s="66">
        <v>2.7E-2</v>
      </c>
      <c r="D134" s="58">
        <v>1000</v>
      </c>
      <c r="E134" s="202">
        <f t="shared" si="19"/>
        <v>2.6999999999999999E-5</v>
      </c>
      <c r="F134" s="141">
        <v>8.5000000000000006E-3</v>
      </c>
      <c r="G134" s="139">
        <v>50</v>
      </c>
      <c r="H134" s="67">
        <v>1.7000000000000001E-4</v>
      </c>
      <c r="I134" s="60">
        <v>0.05</v>
      </c>
      <c r="J134" s="57" t="s">
        <v>117</v>
      </c>
      <c r="K134" s="142" t="s">
        <v>123</v>
      </c>
    </row>
    <row r="135" spans="1:11" ht="12" customHeight="1">
      <c r="A135" s="138">
        <v>2422</v>
      </c>
      <c r="B135" s="161" t="s">
        <v>245</v>
      </c>
      <c r="C135" s="66">
        <v>100</v>
      </c>
      <c r="D135" s="58">
        <v>1000</v>
      </c>
      <c r="E135" s="202">
        <f t="shared" si="19"/>
        <v>0.1</v>
      </c>
      <c r="F135" s="141"/>
      <c r="G135" s="139"/>
      <c r="H135" s="67">
        <v>0.1</v>
      </c>
      <c r="I135" s="60">
        <v>0.05</v>
      </c>
      <c r="J135" s="57" t="s">
        <v>117</v>
      </c>
      <c r="K135" s="142" t="s">
        <v>123</v>
      </c>
    </row>
    <row r="136" spans="1:11" ht="12" customHeight="1" thickBot="1">
      <c r="A136" s="148">
        <v>2423</v>
      </c>
      <c r="B136" s="205" t="s">
        <v>246</v>
      </c>
      <c r="C136" s="112">
        <v>32.1</v>
      </c>
      <c r="D136" s="111">
        <v>5000</v>
      </c>
      <c r="E136" s="206">
        <f t="shared" si="19"/>
        <v>6.4200000000000004E-3</v>
      </c>
      <c r="F136" s="152"/>
      <c r="G136" s="150"/>
      <c r="H136" s="207">
        <f>E136</f>
        <v>6.4200000000000004E-3</v>
      </c>
      <c r="I136" s="110">
        <v>0.15</v>
      </c>
      <c r="J136" s="109" t="s">
        <v>117</v>
      </c>
      <c r="K136" s="153" t="s">
        <v>123</v>
      </c>
    </row>
    <row r="137" spans="1:11" ht="12" customHeight="1" thickBot="1">
      <c r="A137" s="136"/>
      <c r="C137" s="63"/>
      <c r="D137" s="64"/>
      <c r="E137" s="65"/>
      <c r="H137" s="65"/>
      <c r="I137" s="64"/>
      <c r="J137" s="63"/>
      <c r="K137" s="63"/>
    </row>
    <row r="138" spans="1:11" ht="16.5" thickBot="1">
      <c r="A138" s="136"/>
      <c r="B138" s="119" t="s">
        <v>247</v>
      </c>
      <c r="C138" s="180"/>
      <c r="D138" s="180"/>
      <c r="E138" s="180"/>
      <c r="F138" s="180"/>
      <c r="G138" s="180"/>
      <c r="H138" s="180"/>
      <c r="I138" s="180"/>
      <c r="J138" s="180"/>
      <c r="K138" s="181"/>
    </row>
    <row r="139" spans="1:11" ht="16.5" customHeight="1">
      <c r="A139" s="208">
        <v>2502</v>
      </c>
      <c r="B139" s="156" t="s">
        <v>248</v>
      </c>
      <c r="C139" s="209">
        <v>100</v>
      </c>
      <c r="D139" s="158">
        <v>1000</v>
      </c>
      <c r="E139" s="210">
        <v>0.1</v>
      </c>
      <c r="F139" s="211">
        <v>100</v>
      </c>
      <c r="G139" s="158">
        <v>10</v>
      </c>
      <c r="H139" s="211">
        <v>10</v>
      </c>
      <c r="I139" s="212">
        <v>1</v>
      </c>
      <c r="J139" s="186" t="s">
        <v>228</v>
      </c>
      <c r="K139" s="213" t="s">
        <v>123</v>
      </c>
    </row>
    <row r="140" spans="1:11" ht="12" customHeight="1">
      <c r="A140" s="160">
        <v>2503</v>
      </c>
      <c r="B140" s="161" t="s">
        <v>249</v>
      </c>
      <c r="C140" s="144">
        <v>885</v>
      </c>
      <c r="D140" s="139">
        <v>5000</v>
      </c>
      <c r="E140" s="202">
        <f t="shared" ref="E140:E149" si="22">C140/D140</f>
        <v>0.17699999999999999</v>
      </c>
      <c r="F140" s="203"/>
      <c r="G140" s="139"/>
      <c r="H140" s="203">
        <f>E140</f>
        <v>0.17699999999999999</v>
      </c>
      <c r="I140" s="141">
        <v>0.05</v>
      </c>
      <c r="J140" s="139" t="s">
        <v>117</v>
      </c>
      <c r="K140" s="142" t="s">
        <v>121</v>
      </c>
    </row>
    <row r="141" spans="1:11" ht="12" customHeight="1">
      <c r="A141" s="160">
        <v>2504</v>
      </c>
      <c r="B141" s="161" t="s">
        <v>250</v>
      </c>
      <c r="C141" s="144">
        <v>160</v>
      </c>
      <c r="D141" s="139">
        <v>1000</v>
      </c>
      <c r="E141" s="202">
        <f t="shared" si="22"/>
        <v>0.16</v>
      </c>
      <c r="F141" s="203"/>
      <c r="G141" s="139"/>
      <c r="H141" s="203">
        <f t="shared" ref="H141" si="23">E141</f>
        <v>0.16</v>
      </c>
      <c r="I141" s="141">
        <v>0.05</v>
      </c>
      <c r="J141" s="139" t="s">
        <v>251</v>
      </c>
      <c r="K141" s="202" t="s">
        <v>251</v>
      </c>
    </row>
    <row r="142" spans="1:11" ht="12" customHeight="1" outlineLevel="1">
      <c r="A142" s="160">
        <v>2505</v>
      </c>
      <c r="B142" s="161" t="s">
        <v>252</v>
      </c>
      <c r="C142" s="144">
        <v>100</v>
      </c>
      <c r="D142" s="139">
        <v>1000</v>
      </c>
      <c r="E142" s="202">
        <f>C142/D142</f>
        <v>0.1</v>
      </c>
      <c r="F142" s="203">
        <v>100</v>
      </c>
      <c r="G142" s="139">
        <v>50</v>
      </c>
      <c r="H142" s="203">
        <f>F142/G142</f>
        <v>2</v>
      </c>
      <c r="I142" s="141">
        <v>1</v>
      </c>
      <c r="J142" s="139" t="s">
        <v>251</v>
      </c>
      <c r="K142" s="202" t="s">
        <v>251</v>
      </c>
    </row>
    <row r="143" spans="1:11" ht="12" customHeight="1" outlineLevel="1">
      <c r="A143" s="160">
        <v>2506</v>
      </c>
      <c r="B143" s="161" t="s">
        <v>253</v>
      </c>
      <c r="C143" s="144">
        <v>825</v>
      </c>
      <c r="D143" s="139">
        <v>1000</v>
      </c>
      <c r="E143" s="202">
        <f t="shared" si="22"/>
        <v>0.82499999999999996</v>
      </c>
      <c r="F143" s="203">
        <v>80</v>
      </c>
      <c r="G143" s="139">
        <v>50</v>
      </c>
      <c r="H143" s="203">
        <f>F143/G143</f>
        <v>1.6</v>
      </c>
      <c r="I143" s="141">
        <v>0.05</v>
      </c>
      <c r="J143" s="139" t="s">
        <v>117</v>
      </c>
      <c r="K143" s="202" t="s">
        <v>121</v>
      </c>
    </row>
    <row r="144" spans="1:11" ht="12" customHeight="1" outlineLevel="1">
      <c r="A144" s="160">
        <v>2507</v>
      </c>
      <c r="B144" s="161" t="s">
        <v>254</v>
      </c>
      <c r="C144" s="144">
        <v>40</v>
      </c>
      <c r="D144" s="139">
        <v>1000</v>
      </c>
      <c r="E144" s="202">
        <f t="shared" si="22"/>
        <v>0.04</v>
      </c>
      <c r="F144" s="203">
        <v>12</v>
      </c>
      <c r="G144" s="139">
        <v>10</v>
      </c>
      <c r="H144" s="203">
        <f t="shared" ref="H144:H151" si="24">F144/G144</f>
        <v>1.2</v>
      </c>
      <c r="I144" s="141">
        <v>1</v>
      </c>
      <c r="J144" s="139" t="s">
        <v>228</v>
      </c>
      <c r="K144" s="202" t="s">
        <v>118</v>
      </c>
    </row>
    <row r="145" spans="1:11" ht="12" customHeight="1">
      <c r="A145" s="160">
        <v>2508</v>
      </c>
      <c r="B145" s="161" t="s">
        <v>255</v>
      </c>
      <c r="C145" s="144">
        <v>100</v>
      </c>
      <c r="D145" s="139">
        <v>1000</v>
      </c>
      <c r="E145" s="202">
        <f t="shared" si="22"/>
        <v>0.1</v>
      </c>
      <c r="F145" s="203">
        <v>5.8</v>
      </c>
      <c r="G145" s="139">
        <v>10</v>
      </c>
      <c r="H145" s="203">
        <f t="shared" si="24"/>
        <v>0.57999999999999996</v>
      </c>
      <c r="I145" s="141">
        <v>1</v>
      </c>
      <c r="J145" s="139" t="s">
        <v>228</v>
      </c>
      <c r="K145" s="202" t="s">
        <v>118</v>
      </c>
    </row>
    <row r="146" spans="1:11" ht="12" customHeight="1" outlineLevel="1">
      <c r="A146" s="160">
        <v>2509</v>
      </c>
      <c r="B146" s="161" t="s">
        <v>256</v>
      </c>
      <c r="C146" s="144">
        <v>494</v>
      </c>
      <c r="D146" s="139">
        <v>1000</v>
      </c>
      <c r="E146" s="202">
        <f t="shared" si="22"/>
        <v>0.49399999999999999</v>
      </c>
      <c r="F146" s="203">
        <v>64</v>
      </c>
      <c r="G146" s="139">
        <v>50</v>
      </c>
      <c r="H146" s="203">
        <f t="shared" si="24"/>
        <v>1.28</v>
      </c>
      <c r="I146" s="141">
        <v>0.05</v>
      </c>
      <c r="J146" s="139" t="s">
        <v>117</v>
      </c>
      <c r="K146" s="202" t="s">
        <v>118</v>
      </c>
    </row>
    <row r="147" spans="1:11" ht="12" customHeight="1">
      <c r="A147" s="160">
        <v>2510</v>
      </c>
      <c r="B147" s="161" t="s">
        <v>257</v>
      </c>
      <c r="C147" s="144">
        <v>100</v>
      </c>
      <c r="D147" s="139">
        <v>1000</v>
      </c>
      <c r="E147" s="202">
        <f t="shared" si="22"/>
        <v>0.1</v>
      </c>
      <c r="F147" s="203">
        <v>100</v>
      </c>
      <c r="G147" s="139">
        <v>10</v>
      </c>
      <c r="H147" s="203">
        <f t="shared" si="24"/>
        <v>10</v>
      </c>
      <c r="I147" s="141">
        <v>0.05</v>
      </c>
      <c r="J147" s="139" t="s">
        <v>117</v>
      </c>
      <c r="K147" s="202" t="s">
        <v>121</v>
      </c>
    </row>
    <row r="148" spans="1:11" ht="12" customHeight="1" outlineLevel="1">
      <c r="A148" s="160">
        <v>2511</v>
      </c>
      <c r="B148" s="161" t="s">
        <v>258</v>
      </c>
      <c r="C148" s="144">
        <v>121</v>
      </c>
      <c r="D148" s="139">
        <v>1000</v>
      </c>
      <c r="E148" s="202">
        <f t="shared" si="22"/>
        <v>0.121</v>
      </c>
      <c r="F148" s="203">
        <v>22</v>
      </c>
      <c r="G148" s="139">
        <v>50</v>
      </c>
      <c r="H148" s="203">
        <f t="shared" si="24"/>
        <v>0.44</v>
      </c>
      <c r="I148" s="141">
        <v>0.5</v>
      </c>
      <c r="J148" s="139" t="s">
        <v>137</v>
      </c>
      <c r="K148" s="202" t="s">
        <v>118</v>
      </c>
    </row>
    <row r="149" spans="1:11" ht="12" customHeight="1" outlineLevel="1">
      <c r="A149" s="160">
        <v>2512</v>
      </c>
      <c r="B149" s="161" t="s">
        <v>259</v>
      </c>
      <c r="C149" s="144">
        <v>650</v>
      </c>
      <c r="D149" s="139">
        <v>1000</v>
      </c>
      <c r="E149" s="202">
        <f t="shared" si="22"/>
        <v>0.65</v>
      </c>
      <c r="F149" s="203">
        <v>25</v>
      </c>
      <c r="G149" s="139">
        <v>50</v>
      </c>
      <c r="H149" s="203">
        <f t="shared" si="24"/>
        <v>0.5</v>
      </c>
      <c r="I149" s="141">
        <v>1</v>
      </c>
      <c r="J149" s="139" t="s">
        <v>228</v>
      </c>
      <c r="K149" s="202" t="s">
        <v>118</v>
      </c>
    </row>
    <row r="150" spans="1:11" ht="12" customHeight="1" outlineLevel="1">
      <c r="A150" s="160">
        <v>2513</v>
      </c>
      <c r="B150" s="161" t="s">
        <v>260</v>
      </c>
      <c r="C150" s="144">
        <v>5.5</v>
      </c>
      <c r="D150" s="139">
        <v>1000</v>
      </c>
      <c r="E150" s="202">
        <f>C150/D150</f>
        <v>5.4999999999999997E-3</v>
      </c>
      <c r="F150" s="203">
        <v>0.66</v>
      </c>
      <c r="G150" s="139">
        <v>10</v>
      </c>
      <c r="H150" s="203">
        <f t="shared" si="24"/>
        <v>6.6000000000000003E-2</v>
      </c>
      <c r="I150" s="141">
        <v>0.05</v>
      </c>
      <c r="J150" s="139" t="s">
        <v>117</v>
      </c>
      <c r="K150" s="202" t="s">
        <v>118</v>
      </c>
    </row>
    <row r="151" spans="1:11" ht="12" customHeight="1">
      <c r="A151" s="160">
        <v>2514</v>
      </c>
      <c r="B151" s="161" t="s">
        <v>261</v>
      </c>
      <c r="C151" s="144">
        <v>1000</v>
      </c>
      <c r="D151" s="139">
        <v>1000</v>
      </c>
      <c r="E151" s="202">
        <f>C151/D151</f>
        <v>1</v>
      </c>
      <c r="F151" s="203">
        <v>423</v>
      </c>
      <c r="G151" s="139">
        <v>10</v>
      </c>
      <c r="H151" s="203">
        <f t="shared" si="24"/>
        <v>42.3</v>
      </c>
      <c r="I151" s="141">
        <v>0.5</v>
      </c>
      <c r="J151" s="139" t="s">
        <v>137</v>
      </c>
      <c r="K151" s="202" t="s">
        <v>118</v>
      </c>
    </row>
    <row r="152" spans="1:11" s="136" customFormat="1" ht="12" customHeight="1">
      <c r="A152" s="160">
        <v>2515</v>
      </c>
      <c r="B152" s="161" t="s">
        <v>262</v>
      </c>
      <c r="C152" s="144"/>
      <c r="D152" s="139"/>
      <c r="E152" s="202">
        <v>10</v>
      </c>
      <c r="F152" s="203"/>
      <c r="G152" s="139"/>
      <c r="H152" s="203">
        <v>10</v>
      </c>
      <c r="I152" s="141">
        <v>1</v>
      </c>
      <c r="J152" s="139" t="s">
        <v>251</v>
      </c>
      <c r="K152" s="202" t="s">
        <v>251</v>
      </c>
    </row>
    <row r="153" spans="1:11" s="136" customFormat="1">
      <c r="A153" s="160">
        <v>2516</v>
      </c>
      <c r="B153" s="161" t="s">
        <v>263</v>
      </c>
      <c r="C153" s="144"/>
      <c r="D153" s="139"/>
      <c r="E153" s="202">
        <v>10</v>
      </c>
      <c r="F153" s="203"/>
      <c r="G153" s="139"/>
      <c r="H153" s="203">
        <v>10</v>
      </c>
      <c r="I153" s="141">
        <v>0.05</v>
      </c>
      <c r="J153" s="139" t="s">
        <v>251</v>
      </c>
      <c r="K153" s="202" t="s">
        <v>251</v>
      </c>
    </row>
    <row r="154" spans="1:11" ht="12" customHeight="1">
      <c r="A154" s="160">
        <v>2517</v>
      </c>
      <c r="B154" s="68" t="s">
        <v>264</v>
      </c>
      <c r="C154" s="144">
        <v>100</v>
      </c>
      <c r="D154" s="139">
        <v>1000</v>
      </c>
      <c r="E154" s="202">
        <f t="shared" ref="E154:E155" si="25">C154/D154</f>
        <v>0.1</v>
      </c>
      <c r="F154" s="203"/>
      <c r="G154" s="139"/>
      <c r="H154" s="203">
        <f t="shared" ref="H154" si="26">E154</f>
        <v>0.1</v>
      </c>
      <c r="I154" s="141">
        <v>0.05</v>
      </c>
      <c r="J154" s="139" t="s">
        <v>117</v>
      </c>
      <c r="K154" s="202" t="s">
        <v>121</v>
      </c>
    </row>
    <row r="155" spans="1:11" s="136" customFormat="1">
      <c r="A155" s="160">
        <v>2519</v>
      </c>
      <c r="B155" s="214" t="s">
        <v>265</v>
      </c>
      <c r="C155" s="144">
        <v>3.6</v>
      </c>
      <c r="D155" s="139">
        <v>1000</v>
      </c>
      <c r="E155" s="202">
        <f t="shared" si="25"/>
        <v>3.5999999999999999E-3</v>
      </c>
      <c r="F155" s="203">
        <v>0.47</v>
      </c>
      <c r="G155" s="139">
        <v>10</v>
      </c>
      <c r="H155" s="203">
        <f>F155/G155</f>
        <v>4.7E-2</v>
      </c>
      <c r="I155" s="141">
        <v>0.05</v>
      </c>
      <c r="J155" s="139" t="s">
        <v>117</v>
      </c>
      <c r="K155" s="167" t="s">
        <v>121</v>
      </c>
    </row>
    <row r="156" spans="1:11" s="136" customFormat="1">
      <c r="A156" s="160">
        <v>2520</v>
      </c>
      <c r="B156" s="214" t="s">
        <v>266</v>
      </c>
      <c r="C156" s="144">
        <v>100</v>
      </c>
      <c r="D156" s="139">
        <v>1000</v>
      </c>
      <c r="E156" s="202">
        <v>0.1</v>
      </c>
      <c r="F156" s="203">
        <v>100</v>
      </c>
      <c r="G156" s="139">
        <v>50</v>
      </c>
      <c r="H156" s="203">
        <v>2</v>
      </c>
      <c r="I156" s="141">
        <v>0.05</v>
      </c>
      <c r="J156" s="139" t="s">
        <v>117</v>
      </c>
      <c r="K156" s="202" t="s">
        <v>121</v>
      </c>
    </row>
    <row r="157" spans="1:11">
      <c r="A157" s="160">
        <v>2521</v>
      </c>
      <c r="B157" s="161" t="s">
        <v>267</v>
      </c>
      <c r="C157" s="144">
        <v>21</v>
      </c>
      <c r="D157" s="139">
        <v>10000</v>
      </c>
      <c r="E157" s="202">
        <f>C157/D157</f>
        <v>2.0999999999999999E-3</v>
      </c>
      <c r="F157" s="203"/>
      <c r="G157" s="139"/>
      <c r="H157" s="203">
        <f>+E157</f>
        <v>2.0999999999999999E-3</v>
      </c>
      <c r="I157" s="141">
        <v>0.05</v>
      </c>
      <c r="J157" s="139" t="s">
        <v>117</v>
      </c>
      <c r="K157" s="202" t="s">
        <v>121</v>
      </c>
    </row>
    <row r="158" spans="1:11" s="136" customFormat="1" ht="12" customHeight="1">
      <c r="A158" s="160">
        <v>2522</v>
      </c>
      <c r="B158" s="161" t="s">
        <v>268</v>
      </c>
      <c r="C158" s="215">
        <v>100</v>
      </c>
      <c r="D158" s="131">
        <v>1000</v>
      </c>
      <c r="E158" s="216">
        <f>C158/D158</f>
        <v>0.1</v>
      </c>
      <c r="F158" s="217"/>
      <c r="G158" s="131"/>
      <c r="H158" s="217">
        <f>E158</f>
        <v>0.1</v>
      </c>
      <c r="I158" s="133">
        <v>0.05</v>
      </c>
      <c r="J158" s="131" t="s">
        <v>117</v>
      </c>
      <c r="K158" s="216" t="s">
        <v>123</v>
      </c>
    </row>
    <row r="159" spans="1:11" ht="12" customHeight="1">
      <c r="A159" s="160">
        <v>2523</v>
      </c>
      <c r="B159" s="161" t="s">
        <v>269</v>
      </c>
      <c r="C159" s="215">
        <v>207</v>
      </c>
      <c r="D159" s="131">
        <v>1000</v>
      </c>
      <c r="E159" s="216">
        <f>C159/D159</f>
        <v>0.20699999999999999</v>
      </c>
      <c r="F159" s="217"/>
      <c r="G159" s="131"/>
      <c r="H159" s="217">
        <f>E159</f>
        <v>0.20699999999999999</v>
      </c>
      <c r="I159" s="133">
        <v>1</v>
      </c>
      <c r="J159" s="131" t="s">
        <v>251</v>
      </c>
      <c r="K159" s="216" t="s">
        <v>251</v>
      </c>
    </row>
    <row r="160" spans="1:11" ht="12" customHeight="1">
      <c r="A160" s="160">
        <v>2524</v>
      </c>
      <c r="B160" s="161" t="s">
        <v>270</v>
      </c>
      <c r="C160" s="144">
        <v>410</v>
      </c>
      <c r="D160" s="139">
        <v>1000</v>
      </c>
      <c r="E160" s="202">
        <f t="shared" ref="E160:E161" si="27">C160/D160</f>
        <v>0.41</v>
      </c>
      <c r="F160" s="203"/>
      <c r="G160" s="139"/>
      <c r="H160" s="203">
        <f t="shared" ref="H160:H161" si="28">E160</f>
        <v>0.41</v>
      </c>
      <c r="I160" s="141">
        <v>0.05</v>
      </c>
      <c r="J160" s="139" t="s">
        <v>117</v>
      </c>
      <c r="K160" s="202" t="s">
        <v>118</v>
      </c>
    </row>
    <row r="161" spans="1:11" ht="12" customHeight="1">
      <c r="A161" s="160">
        <v>2525</v>
      </c>
      <c r="B161" s="161" t="s">
        <v>271</v>
      </c>
      <c r="C161" s="144">
        <v>14</v>
      </c>
      <c r="D161" s="139">
        <v>1000</v>
      </c>
      <c r="E161" s="202">
        <f t="shared" si="27"/>
        <v>1.4E-2</v>
      </c>
      <c r="F161" s="203"/>
      <c r="G161" s="139"/>
      <c r="H161" s="203">
        <f t="shared" si="28"/>
        <v>1.4E-2</v>
      </c>
      <c r="I161" s="141">
        <v>1</v>
      </c>
      <c r="J161" s="139" t="s">
        <v>251</v>
      </c>
      <c r="K161" s="202" t="s">
        <v>251</v>
      </c>
    </row>
    <row r="162" spans="1:11" s="136" customFormat="1" ht="12" customHeight="1">
      <c r="A162" s="160">
        <v>2526</v>
      </c>
      <c r="B162" s="161" t="s">
        <v>272</v>
      </c>
      <c r="C162" s="144">
        <v>4.9000000000000004</v>
      </c>
      <c r="D162" s="139">
        <v>1000</v>
      </c>
      <c r="E162" s="202">
        <f>C162/D162</f>
        <v>4.9000000000000007E-3</v>
      </c>
      <c r="F162" s="203">
        <v>0.7</v>
      </c>
      <c r="G162" s="139">
        <v>50</v>
      </c>
      <c r="H162" s="203">
        <f>F162/G162</f>
        <v>1.3999999999999999E-2</v>
      </c>
      <c r="I162" s="141">
        <v>0.01</v>
      </c>
      <c r="J162" s="139" t="s">
        <v>251</v>
      </c>
      <c r="K162" s="202" t="s">
        <v>251</v>
      </c>
    </row>
    <row r="163" spans="1:11" s="136" customFormat="1" ht="12" customHeight="1">
      <c r="A163" s="160">
        <v>2527</v>
      </c>
      <c r="B163" s="161" t="s">
        <v>273</v>
      </c>
      <c r="C163" s="144">
        <v>2.4</v>
      </c>
      <c r="D163" s="139">
        <v>1000</v>
      </c>
      <c r="E163" s="202">
        <f>C163/D163</f>
        <v>2.3999999999999998E-3</v>
      </c>
      <c r="F163" s="203">
        <v>0.22</v>
      </c>
      <c r="G163" s="139">
        <v>50</v>
      </c>
      <c r="H163" s="203">
        <f>F163/G163</f>
        <v>4.4000000000000003E-3</v>
      </c>
      <c r="I163" s="141">
        <v>0.01</v>
      </c>
      <c r="J163" s="139" t="s">
        <v>251</v>
      </c>
      <c r="K163" s="202" t="s">
        <v>251</v>
      </c>
    </row>
    <row r="164" spans="1:11" s="136" customFormat="1" ht="12" customHeight="1">
      <c r="A164" s="160">
        <v>2528</v>
      </c>
      <c r="B164" s="161" t="s">
        <v>274</v>
      </c>
      <c r="C164" s="144">
        <v>250</v>
      </c>
      <c r="D164" s="139">
        <v>1000</v>
      </c>
      <c r="E164" s="202">
        <f t="shared" ref="E164:E169" si="29">C164/D164</f>
        <v>0.25</v>
      </c>
      <c r="F164" s="203">
        <v>500</v>
      </c>
      <c r="G164" s="139">
        <v>50</v>
      </c>
      <c r="H164" s="203">
        <v>10</v>
      </c>
      <c r="I164" s="141">
        <v>0.05</v>
      </c>
      <c r="J164" s="139" t="s">
        <v>117</v>
      </c>
      <c r="K164" s="202" t="s">
        <v>121</v>
      </c>
    </row>
    <row r="165" spans="1:11" s="136" customFormat="1" ht="12" customHeight="1">
      <c r="A165" s="160">
        <v>2529</v>
      </c>
      <c r="B165" s="161" t="s">
        <v>275</v>
      </c>
      <c r="C165" s="144">
        <v>1000</v>
      </c>
      <c r="D165" s="139">
        <v>1000</v>
      </c>
      <c r="E165" s="202">
        <f t="shared" si="29"/>
        <v>1</v>
      </c>
      <c r="F165" s="203"/>
      <c r="G165" s="139"/>
      <c r="H165" s="203">
        <f t="shared" ref="H165" si="30">E165</f>
        <v>1</v>
      </c>
      <c r="I165" s="141">
        <v>0.05</v>
      </c>
      <c r="J165" s="139" t="s">
        <v>117</v>
      </c>
      <c r="K165" s="202" t="s">
        <v>121</v>
      </c>
    </row>
    <row r="166" spans="1:11" s="136" customFormat="1" ht="12" customHeight="1">
      <c r="A166" s="160">
        <v>2530</v>
      </c>
      <c r="B166" s="161" t="s">
        <v>276</v>
      </c>
      <c r="C166" s="144">
        <v>100</v>
      </c>
      <c r="D166" s="139">
        <v>1000</v>
      </c>
      <c r="E166" s="202">
        <f t="shared" si="29"/>
        <v>0.1</v>
      </c>
      <c r="F166" s="203">
        <v>100</v>
      </c>
      <c r="G166" s="139">
        <v>50</v>
      </c>
      <c r="H166" s="203">
        <f>F166/G166</f>
        <v>2</v>
      </c>
      <c r="I166" s="141">
        <v>0.05</v>
      </c>
      <c r="J166" s="139" t="s">
        <v>117</v>
      </c>
      <c r="K166" s="202" t="s">
        <v>121</v>
      </c>
    </row>
    <row r="167" spans="1:11" s="136" customFormat="1" ht="12" customHeight="1">
      <c r="A167" s="160">
        <v>2531</v>
      </c>
      <c r="B167" s="161" t="s">
        <v>277</v>
      </c>
      <c r="C167" s="144">
        <v>90</v>
      </c>
      <c r="D167" s="139">
        <v>1000</v>
      </c>
      <c r="E167" s="202">
        <f t="shared" si="29"/>
        <v>0.09</v>
      </c>
      <c r="F167" s="203">
        <v>0.78</v>
      </c>
      <c r="G167" s="139">
        <v>50</v>
      </c>
      <c r="H167" s="203">
        <f>F167/G167</f>
        <v>1.5600000000000001E-2</v>
      </c>
      <c r="I167" s="141">
        <v>0.05</v>
      </c>
      <c r="J167" s="139" t="s">
        <v>117</v>
      </c>
      <c r="K167" s="202" t="s">
        <v>121</v>
      </c>
    </row>
    <row r="168" spans="1:11" s="136" customFormat="1" ht="12" customHeight="1">
      <c r="A168" s="160">
        <v>2532</v>
      </c>
      <c r="B168" s="161" t="s">
        <v>278</v>
      </c>
      <c r="C168" s="144">
        <v>1000</v>
      </c>
      <c r="D168" s="139">
        <v>1000</v>
      </c>
      <c r="E168" s="202">
        <f t="shared" si="29"/>
        <v>1</v>
      </c>
      <c r="F168" s="203"/>
      <c r="G168" s="139"/>
      <c r="H168" s="203">
        <f>E168</f>
        <v>1</v>
      </c>
      <c r="I168" s="141">
        <v>0.5</v>
      </c>
      <c r="J168" s="139" t="s">
        <v>137</v>
      </c>
      <c r="K168" s="202" t="s">
        <v>118</v>
      </c>
    </row>
    <row r="169" spans="1:11" s="136" customFormat="1" ht="12" customHeight="1">
      <c r="A169" s="160">
        <v>2533</v>
      </c>
      <c r="B169" s="161" t="s">
        <v>279</v>
      </c>
      <c r="C169" s="144">
        <v>250</v>
      </c>
      <c r="D169" s="139">
        <v>5000</v>
      </c>
      <c r="E169" s="202">
        <f t="shared" si="29"/>
        <v>0.05</v>
      </c>
      <c r="F169" s="203"/>
      <c r="G169" s="139"/>
      <c r="H169" s="203">
        <f>E169</f>
        <v>0.05</v>
      </c>
      <c r="I169" s="141">
        <v>0.5</v>
      </c>
      <c r="J169" s="139" t="s">
        <v>137</v>
      </c>
      <c r="K169" s="202" t="s">
        <v>118</v>
      </c>
    </row>
    <row r="170" spans="1:11" s="136" customFormat="1" ht="12" customHeight="1">
      <c r="A170" s="160">
        <v>2534</v>
      </c>
      <c r="B170" s="161" t="s">
        <v>280</v>
      </c>
      <c r="C170" s="144"/>
      <c r="D170" s="139"/>
      <c r="E170" s="202">
        <v>10</v>
      </c>
      <c r="F170" s="203"/>
      <c r="G170" s="139"/>
      <c r="H170" s="203">
        <v>10</v>
      </c>
      <c r="I170" s="141">
        <v>0.05</v>
      </c>
      <c r="J170" s="139" t="s">
        <v>251</v>
      </c>
      <c r="K170" s="202" t="s">
        <v>251</v>
      </c>
    </row>
    <row r="171" spans="1:11" s="136" customFormat="1" ht="12" customHeight="1">
      <c r="A171" s="160">
        <v>2535</v>
      </c>
      <c r="B171" s="161" t="s">
        <v>281</v>
      </c>
      <c r="C171" s="144"/>
      <c r="D171" s="139"/>
      <c r="E171" s="202">
        <v>10</v>
      </c>
      <c r="F171" s="203"/>
      <c r="G171" s="139"/>
      <c r="H171" s="203">
        <v>10</v>
      </c>
      <c r="I171" s="141">
        <v>1</v>
      </c>
      <c r="J171" s="139" t="s">
        <v>251</v>
      </c>
      <c r="K171" s="202" t="s">
        <v>251</v>
      </c>
    </row>
    <row r="172" spans="1:11" s="136" customFormat="1" ht="12" customHeight="1">
      <c r="A172" s="160">
        <v>2536</v>
      </c>
      <c r="B172" s="161" t="s">
        <v>282</v>
      </c>
      <c r="C172" s="144">
        <v>9100</v>
      </c>
      <c r="D172" s="139">
        <v>5000</v>
      </c>
      <c r="E172" s="202">
        <f t="shared" ref="E172" si="31">C172/D172</f>
        <v>1.82</v>
      </c>
      <c r="F172" s="203"/>
      <c r="G172" s="139"/>
      <c r="H172" s="203">
        <f>E172</f>
        <v>1.82</v>
      </c>
      <c r="I172" s="141">
        <v>0.5</v>
      </c>
      <c r="J172" s="139" t="s">
        <v>137</v>
      </c>
      <c r="K172" s="202" t="s">
        <v>123</v>
      </c>
    </row>
    <row r="173" spans="1:11" ht="12" customHeight="1">
      <c r="A173" s="160">
        <v>2537</v>
      </c>
      <c r="B173" s="161" t="s">
        <v>283</v>
      </c>
      <c r="C173" s="144"/>
      <c r="D173" s="139"/>
      <c r="E173" s="202">
        <v>10</v>
      </c>
      <c r="F173" s="203"/>
      <c r="G173" s="139"/>
      <c r="H173" s="203">
        <v>10</v>
      </c>
      <c r="I173" s="141">
        <v>1</v>
      </c>
      <c r="J173" s="139" t="s">
        <v>251</v>
      </c>
      <c r="K173" s="202" t="s">
        <v>251</v>
      </c>
    </row>
    <row r="174" spans="1:11">
      <c r="A174" s="160">
        <v>2538</v>
      </c>
      <c r="B174" s="161" t="s">
        <v>284</v>
      </c>
      <c r="C174" s="144">
        <v>1000</v>
      </c>
      <c r="D174" s="139">
        <v>10000</v>
      </c>
      <c r="E174" s="202">
        <f t="shared" ref="E174:E180" si="32">C174/D174</f>
        <v>0.1</v>
      </c>
      <c r="F174" s="203"/>
      <c r="G174" s="139"/>
      <c r="H174" s="203">
        <f t="shared" ref="H174:H176" si="33">E174</f>
        <v>0.1</v>
      </c>
      <c r="I174" s="141">
        <v>0.05</v>
      </c>
      <c r="J174" s="139" t="s">
        <v>117</v>
      </c>
      <c r="K174" s="202" t="s">
        <v>118</v>
      </c>
    </row>
    <row r="175" spans="1:11" s="136" customFormat="1">
      <c r="A175" s="160">
        <v>2539</v>
      </c>
      <c r="B175" s="161" t="s">
        <v>285</v>
      </c>
      <c r="C175" s="144">
        <v>1000</v>
      </c>
      <c r="D175" s="139">
        <v>10000</v>
      </c>
      <c r="E175" s="202">
        <f t="shared" si="32"/>
        <v>0.1</v>
      </c>
      <c r="F175" s="203"/>
      <c r="G175" s="139"/>
      <c r="H175" s="203">
        <f t="shared" si="33"/>
        <v>0.1</v>
      </c>
      <c r="I175" s="141">
        <v>0.05</v>
      </c>
      <c r="J175" s="139" t="s">
        <v>117</v>
      </c>
      <c r="K175" s="202" t="s">
        <v>121</v>
      </c>
    </row>
    <row r="176" spans="1:11" s="136" customFormat="1">
      <c r="A176" s="160">
        <v>2540</v>
      </c>
      <c r="B176" s="161" t="s">
        <v>286</v>
      </c>
      <c r="C176" s="144">
        <v>450</v>
      </c>
      <c r="D176" s="139">
        <v>1000</v>
      </c>
      <c r="E176" s="202">
        <f t="shared" si="32"/>
        <v>0.45</v>
      </c>
      <c r="F176" s="203"/>
      <c r="G176" s="139"/>
      <c r="H176" s="203">
        <f t="shared" si="33"/>
        <v>0.45</v>
      </c>
      <c r="I176" s="141">
        <v>0.05</v>
      </c>
      <c r="J176" s="139" t="s">
        <v>117</v>
      </c>
      <c r="K176" s="202" t="s">
        <v>123</v>
      </c>
    </row>
    <row r="177" spans="1:11" s="136" customFormat="1" ht="12" customHeight="1">
      <c r="A177" s="160">
        <v>2541</v>
      </c>
      <c r="B177" s="161" t="s">
        <v>287</v>
      </c>
      <c r="C177" s="144">
        <v>230</v>
      </c>
      <c r="D177" s="139">
        <v>1000</v>
      </c>
      <c r="E177" s="202">
        <f t="shared" si="32"/>
        <v>0.23</v>
      </c>
      <c r="F177" s="203">
        <v>31</v>
      </c>
      <c r="G177" s="139">
        <v>100</v>
      </c>
      <c r="H177" s="203">
        <f>F177/G177</f>
        <v>0.31</v>
      </c>
      <c r="I177" s="141">
        <v>0.15</v>
      </c>
      <c r="J177" s="139" t="s">
        <v>117</v>
      </c>
      <c r="K177" s="202" t="s">
        <v>118</v>
      </c>
    </row>
    <row r="178" spans="1:11" ht="12" customHeight="1">
      <c r="A178" s="160">
        <v>2542</v>
      </c>
      <c r="B178" s="161" t="s">
        <v>288</v>
      </c>
      <c r="C178" s="144"/>
      <c r="D178" s="139"/>
      <c r="E178" s="202">
        <v>10</v>
      </c>
      <c r="F178" s="203"/>
      <c r="G178" s="139"/>
      <c r="H178" s="203">
        <v>10</v>
      </c>
      <c r="I178" s="141">
        <v>0.05</v>
      </c>
      <c r="J178" s="139" t="s">
        <v>251</v>
      </c>
      <c r="K178" s="202" t="s">
        <v>251</v>
      </c>
    </row>
    <row r="179" spans="1:11" s="136" customFormat="1" ht="12" customHeight="1">
      <c r="A179" s="160">
        <v>2543</v>
      </c>
      <c r="B179" s="161" t="s">
        <v>289</v>
      </c>
      <c r="C179" s="144">
        <v>28</v>
      </c>
      <c r="D179" s="139">
        <v>1000</v>
      </c>
      <c r="E179" s="202">
        <f t="shared" si="32"/>
        <v>2.8000000000000001E-2</v>
      </c>
      <c r="F179" s="203">
        <v>0.05</v>
      </c>
      <c r="G179" s="139">
        <v>10</v>
      </c>
      <c r="H179" s="203">
        <f>F179/G179</f>
        <v>5.0000000000000001E-3</v>
      </c>
      <c r="I179" s="141">
        <v>0.05</v>
      </c>
      <c r="J179" s="139" t="s">
        <v>251</v>
      </c>
      <c r="K179" s="202" t="s">
        <v>251</v>
      </c>
    </row>
    <row r="180" spans="1:11" s="136" customFormat="1" ht="12" customHeight="1">
      <c r="A180" s="160">
        <v>2544</v>
      </c>
      <c r="B180" s="161" t="s">
        <v>290</v>
      </c>
      <c r="C180" s="144">
        <v>25</v>
      </c>
      <c r="D180" s="139">
        <v>5000</v>
      </c>
      <c r="E180" s="202">
        <f t="shared" si="32"/>
        <v>5.0000000000000001E-3</v>
      </c>
      <c r="F180" s="203"/>
      <c r="G180" s="139"/>
      <c r="H180" s="203">
        <f t="shared" ref="H180" si="34">E180</f>
        <v>5.0000000000000001E-3</v>
      </c>
      <c r="I180" s="141">
        <v>0.05</v>
      </c>
      <c r="J180" s="139" t="s">
        <v>117</v>
      </c>
      <c r="K180" s="202" t="s">
        <v>121</v>
      </c>
    </row>
    <row r="181" spans="1:11" s="136" customFormat="1" ht="12" customHeight="1">
      <c r="A181" s="160">
        <v>2545</v>
      </c>
      <c r="B181" s="161" t="s">
        <v>291</v>
      </c>
      <c r="C181" s="144">
        <v>113</v>
      </c>
      <c r="D181" s="139">
        <v>5000</v>
      </c>
      <c r="E181" s="218">
        <f>C181/D181</f>
        <v>2.2599999999999999E-2</v>
      </c>
      <c r="F181" s="203"/>
      <c r="G181" s="139"/>
      <c r="H181" s="219">
        <f>+E181</f>
        <v>2.2599999999999999E-2</v>
      </c>
      <c r="I181" s="141">
        <v>0.05</v>
      </c>
      <c r="J181" s="139" t="s">
        <v>117</v>
      </c>
      <c r="K181" s="202" t="s">
        <v>123</v>
      </c>
    </row>
    <row r="182" spans="1:11" s="136" customFormat="1">
      <c r="A182" s="160">
        <v>2546</v>
      </c>
      <c r="B182" s="161" t="s">
        <v>292</v>
      </c>
      <c r="C182" s="144">
        <v>0.17</v>
      </c>
      <c r="D182" s="139">
        <v>1000</v>
      </c>
      <c r="E182" s="202">
        <f>C182/D182</f>
        <v>1.7000000000000001E-4</v>
      </c>
      <c r="F182" s="203">
        <v>6.0000000000000001E-3</v>
      </c>
      <c r="G182" s="139">
        <v>10</v>
      </c>
      <c r="H182" s="203">
        <f>F182/G182</f>
        <v>6.0000000000000006E-4</v>
      </c>
      <c r="I182" s="141">
        <v>0.01</v>
      </c>
      <c r="J182" s="139" t="s">
        <v>117</v>
      </c>
      <c r="K182" s="202" t="s">
        <v>121</v>
      </c>
    </row>
    <row r="183" spans="1:11" s="136" customFormat="1">
      <c r="A183" s="160">
        <v>2547</v>
      </c>
      <c r="B183" s="161" t="s">
        <v>293</v>
      </c>
      <c r="C183" s="144">
        <v>18</v>
      </c>
      <c r="D183" s="139">
        <v>1000</v>
      </c>
      <c r="E183" s="202">
        <f>C183/D183</f>
        <v>1.7999999999999999E-2</v>
      </c>
      <c r="F183" s="203"/>
      <c r="G183" s="139"/>
      <c r="H183" s="203">
        <f>E183</f>
        <v>1.7999999999999999E-2</v>
      </c>
      <c r="I183" s="141">
        <v>0.01</v>
      </c>
      <c r="J183" s="139" t="s">
        <v>117</v>
      </c>
      <c r="K183" s="202" t="s">
        <v>121</v>
      </c>
    </row>
    <row r="184" spans="1:11" s="136" customFormat="1" ht="12" customHeight="1">
      <c r="A184" s="160">
        <v>2548</v>
      </c>
      <c r="B184" s="161" t="s">
        <v>294</v>
      </c>
      <c r="C184" s="144">
        <v>1972</v>
      </c>
      <c r="D184" s="139">
        <v>1000</v>
      </c>
      <c r="E184" s="202">
        <f>C184/D184</f>
        <v>1.972</v>
      </c>
      <c r="F184" s="203"/>
      <c r="G184" s="139"/>
      <c r="H184" s="219">
        <f>+E184</f>
        <v>1.972</v>
      </c>
      <c r="I184" s="141">
        <v>0.05</v>
      </c>
      <c r="J184" s="139" t="s">
        <v>117</v>
      </c>
      <c r="K184" s="202" t="s">
        <v>123</v>
      </c>
    </row>
    <row r="185" spans="1:11" s="136" customFormat="1" ht="12" customHeight="1">
      <c r="A185" s="160">
        <v>2549</v>
      </c>
      <c r="B185" s="161" t="s">
        <v>295</v>
      </c>
      <c r="C185" s="144">
        <v>2</v>
      </c>
      <c r="D185" s="139">
        <v>1000</v>
      </c>
      <c r="E185" s="202">
        <f t="shared" ref="E185:E239" si="35">C185/D185</f>
        <v>2E-3</v>
      </c>
      <c r="F185" s="203"/>
      <c r="G185" s="139"/>
      <c r="H185" s="203">
        <f t="shared" ref="H185:H189" si="36">E185</f>
        <v>2E-3</v>
      </c>
      <c r="I185" s="141">
        <v>0.5</v>
      </c>
      <c r="J185" s="139" t="s">
        <v>137</v>
      </c>
      <c r="K185" s="202" t="s">
        <v>118</v>
      </c>
    </row>
    <row r="186" spans="1:11" s="136" customFormat="1">
      <c r="A186" s="160">
        <v>2550</v>
      </c>
      <c r="B186" s="161" t="s">
        <v>296</v>
      </c>
      <c r="C186" s="144">
        <v>10</v>
      </c>
      <c r="D186" s="139">
        <v>1000</v>
      </c>
      <c r="E186" s="202">
        <f>C186/D186</f>
        <v>0.01</v>
      </c>
      <c r="F186" s="203"/>
      <c r="G186" s="139"/>
      <c r="H186" s="203">
        <f t="shared" si="36"/>
        <v>0.01</v>
      </c>
      <c r="I186" s="141">
        <v>1</v>
      </c>
      <c r="J186" s="139" t="s">
        <v>228</v>
      </c>
      <c r="K186" s="202" t="s">
        <v>118</v>
      </c>
    </row>
    <row r="187" spans="1:11" s="136" customFormat="1" ht="12" customHeight="1">
      <c r="A187" s="160">
        <v>2551</v>
      </c>
      <c r="B187" s="161" t="s">
        <v>297</v>
      </c>
      <c r="C187" s="144">
        <v>100</v>
      </c>
      <c r="D187" s="139">
        <v>1000</v>
      </c>
      <c r="E187" s="202">
        <f t="shared" ref="E187" si="37">C187/D187</f>
        <v>0.1</v>
      </c>
      <c r="F187" s="203"/>
      <c r="G187" s="139"/>
      <c r="H187" s="203">
        <f t="shared" si="36"/>
        <v>0.1</v>
      </c>
      <c r="I187" s="141">
        <v>0.05</v>
      </c>
      <c r="J187" s="139" t="s">
        <v>117</v>
      </c>
      <c r="K187" s="202" t="s">
        <v>121</v>
      </c>
    </row>
    <row r="188" spans="1:11" s="136" customFormat="1" ht="12" customHeight="1">
      <c r="A188" s="160">
        <v>2552</v>
      </c>
      <c r="B188" s="161" t="s">
        <v>298</v>
      </c>
      <c r="C188" s="144">
        <v>655</v>
      </c>
      <c r="D188" s="139">
        <v>1000</v>
      </c>
      <c r="E188" s="202">
        <f t="shared" si="35"/>
        <v>0.65500000000000003</v>
      </c>
      <c r="F188" s="203"/>
      <c r="G188" s="139"/>
      <c r="H188" s="203">
        <f t="shared" si="36"/>
        <v>0.65500000000000003</v>
      </c>
      <c r="I188" s="141">
        <v>1</v>
      </c>
      <c r="J188" s="139" t="s">
        <v>228</v>
      </c>
      <c r="K188" s="202" t="s">
        <v>123</v>
      </c>
    </row>
    <row r="189" spans="1:11" s="136" customFormat="1" ht="12" customHeight="1">
      <c r="A189" s="160">
        <v>2553</v>
      </c>
      <c r="B189" s="161" t="s">
        <v>299</v>
      </c>
      <c r="C189" s="144">
        <v>530</v>
      </c>
      <c r="D189" s="139">
        <v>1000</v>
      </c>
      <c r="E189" s="202">
        <f t="shared" si="35"/>
        <v>0.53</v>
      </c>
      <c r="F189" s="203"/>
      <c r="G189" s="139"/>
      <c r="H189" s="203">
        <f t="shared" si="36"/>
        <v>0.53</v>
      </c>
      <c r="I189" s="141">
        <v>1</v>
      </c>
      <c r="J189" s="139" t="s">
        <v>228</v>
      </c>
      <c r="K189" s="202" t="s">
        <v>118</v>
      </c>
    </row>
    <row r="190" spans="1:11" s="136" customFormat="1" ht="12" customHeight="1">
      <c r="A190" s="160">
        <v>2554</v>
      </c>
      <c r="B190" s="161" t="s">
        <v>300</v>
      </c>
      <c r="C190" s="144">
        <v>0.2</v>
      </c>
      <c r="D190" s="139">
        <v>1000</v>
      </c>
      <c r="E190" s="202">
        <f t="shared" si="35"/>
        <v>2.0000000000000001E-4</v>
      </c>
      <c r="F190" s="203">
        <v>0.16</v>
      </c>
      <c r="G190" s="139">
        <v>100</v>
      </c>
      <c r="H190" s="203">
        <f>F190/G190</f>
        <v>1.6000000000000001E-3</v>
      </c>
      <c r="I190" s="141">
        <v>1</v>
      </c>
      <c r="J190" s="139" t="s">
        <v>228</v>
      </c>
      <c r="K190" s="202" t="s">
        <v>118</v>
      </c>
    </row>
    <row r="191" spans="1:11" s="136" customFormat="1" ht="12" customHeight="1">
      <c r="A191" s="160">
        <v>2555</v>
      </c>
      <c r="B191" s="161" t="s">
        <v>301</v>
      </c>
      <c r="C191" s="144">
        <v>81</v>
      </c>
      <c r="D191" s="139">
        <v>1000</v>
      </c>
      <c r="E191" s="202">
        <f t="shared" si="35"/>
        <v>8.1000000000000003E-2</v>
      </c>
      <c r="F191" s="203">
        <v>11.7</v>
      </c>
      <c r="G191" s="139">
        <v>50</v>
      </c>
      <c r="H191" s="203">
        <v>0.23400000000000001</v>
      </c>
      <c r="I191" s="141">
        <v>0.05</v>
      </c>
      <c r="J191" s="139" t="s">
        <v>117</v>
      </c>
      <c r="K191" s="202" t="s">
        <v>118</v>
      </c>
    </row>
    <row r="192" spans="1:11" s="136" customFormat="1" ht="12" customHeight="1">
      <c r="A192" s="160">
        <v>2556</v>
      </c>
      <c r="B192" s="161" t="s">
        <v>302</v>
      </c>
      <c r="C192" s="144">
        <v>100</v>
      </c>
      <c r="D192" s="139">
        <v>1000</v>
      </c>
      <c r="E192" s="202">
        <v>0.1</v>
      </c>
      <c r="F192" s="203">
        <v>5.5</v>
      </c>
      <c r="G192" s="139">
        <v>50</v>
      </c>
      <c r="H192" s="203">
        <v>0.11</v>
      </c>
      <c r="I192" s="141">
        <v>0.5</v>
      </c>
      <c r="J192" s="139" t="s">
        <v>137</v>
      </c>
      <c r="K192" s="202" t="s">
        <v>118</v>
      </c>
    </row>
    <row r="193" spans="1:11" s="136" customFormat="1" ht="12" customHeight="1">
      <c r="A193" s="160">
        <v>2557</v>
      </c>
      <c r="B193" s="161" t="s">
        <v>303</v>
      </c>
      <c r="C193" s="144">
        <v>10</v>
      </c>
      <c r="D193" s="139">
        <v>1000</v>
      </c>
      <c r="E193" s="202">
        <f t="shared" si="35"/>
        <v>0.01</v>
      </c>
      <c r="F193" s="203">
        <v>1</v>
      </c>
      <c r="G193" s="139">
        <v>10</v>
      </c>
      <c r="H193" s="203">
        <f>F193/G193</f>
        <v>0.1</v>
      </c>
      <c r="I193" s="141">
        <v>1</v>
      </c>
      <c r="J193" s="139" t="s">
        <v>228</v>
      </c>
      <c r="K193" s="202" t="s">
        <v>118</v>
      </c>
    </row>
    <row r="194" spans="1:11" ht="12" customHeight="1">
      <c r="A194" s="160">
        <v>2558</v>
      </c>
      <c r="B194" s="161" t="s">
        <v>304</v>
      </c>
      <c r="C194" s="144">
        <v>4.2249999999999996</v>
      </c>
      <c r="D194" s="139">
        <v>1000</v>
      </c>
      <c r="E194" s="202">
        <f t="shared" si="35"/>
        <v>4.2249999999999996E-3</v>
      </c>
      <c r="F194" s="203">
        <v>0.11</v>
      </c>
      <c r="G194" s="139">
        <v>50</v>
      </c>
      <c r="H194" s="203">
        <f>F194/G194</f>
        <v>2.2000000000000001E-3</v>
      </c>
      <c r="I194" s="141">
        <v>0.05</v>
      </c>
      <c r="J194" s="139" t="s">
        <v>117</v>
      </c>
      <c r="K194" s="202" t="s">
        <v>123</v>
      </c>
    </row>
    <row r="195" spans="1:11" s="136" customFormat="1" ht="12" customHeight="1">
      <c r="A195" s="160">
        <v>2559</v>
      </c>
      <c r="B195" s="161" t="s">
        <v>305</v>
      </c>
      <c r="C195" s="144">
        <v>0.26</v>
      </c>
      <c r="D195" s="139">
        <v>1000</v>
      </c>
      <c r="E195" s="202">
        <f>C195/D195</f>
        <v>2.6000000000000003E-4</v>
      </c>
      <c r="F195" s="203">
        <v>3.9600000000000003E-2</v>
      </c>
      <c r="G195" s="139">
        <v>50</v>
      </c>
      <c r="H195" s="220">
        <f>F195/G195</f>
        <v>7.9200000000000006E-4</v>
      </c>
      <c r="I195" s="141">
        <v>0.05</v>
      </c>
      <c r="J195" s="139" t="s">
        <v>117</v>
      </c>
      <c r="K195" s="202" t="s">
        <v>123</v>
      </c>
    </row>
    <row r="196" spans="1:11" s="136" customFormat="1" ht="12" customHeight="1">
      <c r="A196" s="160">
        <v>2560</v>
      </c>
      <c r="B196" s="161" t="s">
        <v>306</v>
      </c>
      <c r="C196" s="144">
        <v>100</v>
      </c>
      <c r="D196" s="139">
        <v>1000</v>
      </c>
      <c r="E196" s="202">
        <f t="shared" si="35"/>
        <v>0.1</v>
      </c>
      <c r="F196" s="203"/>
      <c r="G196" s="139"/>
      <c r="H196" s="203">
        <f t="shared" ref="H196:H232" si="38">E196</f>
        <v>0.1</v>
      </c>
      <c r="I196" s="141">
        <v>0.05</v>
      </c>
      <c r="J196" s="139" t="s">
        <v>117</v>
      </c>
      <c r="K196" s="202" t="s">
        <v>121</v>
      </c>
    </row>
    <row r="197" spans="1:11" ht="12" customHeight="1">
      <c r="A197" s="160">
        <v>2561</v>
      </c>
      <c r="B197" s="161" t="s">
        <v>307</v>
      </c>
      <c r="C197" s="144">
        <v>31</v>
      </c>
      <c r="D197" s="139">
        <v>1000</v>
      </c>
      <c r="E197" s="202">
        <f t="shared" si="35"/>
        <v>3.1E-2</v>
      </c>
      <c r="F197" s="203"/>
      <c r="G197" s="139"/>
      <c r="H197" s="203">
        <f t="shared" si="38"/>
        <v>3.1E-2</v>
      </c>
      <c r="I197" s="141">
        <v>0.05</v>
      </c>
      <c r="J197" s="139" t="s">
        <v>117</v>
      </c>
      <c r="K197" s="202" t="s">
        <v>123</v>
      </c>
    </row>
    <row r="198" spans="1:11" s="136" customFormat="1" ht="12" customHeight="1">
      <c r="A198" s="160">
        <v>2562</v>
      </c>
      <c r="B198" s="161" t="s">
        <v>308</v>
      </c>
      <c r="C198" s="144">
        <v>106</v>
      </c>
      <c r="D198" s="139">
        <v>1000</v>
      </c>
      <c r="E198" s="202">
        <f t="shared" si="35"/>
        <v>0.106</v>
      </c>
      <c r="F198" s="203"/>
      <c r="G198" s="139"/>
      <c r="H198" s="203">
        <f t="shared" si="38"/>
        <v>0.106</v>
      </c>
      <c r="I198" s="141">
        <v>0.05</v>
      </c>
      <c r="J198" s="139" t="s">
        <v>117</v>
      </c>
      <c r="K198" s="202" t="s">
        <v>121</v>
      </c>
    </row>
    <row r="199" spans="1:11" s="136" customFormat="1" ht="12" customHeight="1">
      <c r="A199" s="160">
        <v>2563</v>
      </c>
      <c r="B199" s="161" t="s">
        <v>309</v>
      </c>
      <c r="C199" s="144">
        <v>106</v>
      </c>
      <c r="D199" s="139">
        <v>1000</v>
      </c>
      <c r="E199" s="202">
        <f t="shared" si="35"/>
        <v>0.106</v>
      </c>
      <c r="F199" s="203"/>
      <c r="G199" s="139"/>
      <c r="H199" s="203">
        <f t="shared" si="38"/>
        <v>0.106</v>
      </c>
      <c r="I199" s="141">
        <v>0.05</v>
      </c>
      <c r="J199" s="139" t="s">
        <v>117</v>
      </c>
      <c r="K199" s="202" t="s">
        <v>123</v>
      </c>
    </row>
    <row r="200" spans="1:11" s="136" customFormat="1" ht="12" customHeight="1">
      <c r="A200" s="160">
        <v>2564</v>
      </c>
      <c r="B200" s="161" t="s">
        <v>310</v>
      </c>
      <c r="C200" s="144">
        <v>51</v>
      </c>
      <c r="D200" s="139">
        <v>1000</v>
      </c>
      <c r="E200" s="202">
        <v>5.0999999999999997E-2</v>
      </c>
      <c r="F200" s="203"/>
      <c r="G200" s="139"/>
      <c r="H200" s="203">
        <v>5.0999999999999997E-2</v>
      </c>
      <c r="I200" s="141">
        <v>0.05</v>
      </c>
      <c r="J200" s="139" t="s">
        <v>117</v>
      </c>
      <c r="K200" s="202" t="s">
        <v>123</v>
      </c>
    </row>
    <row r="201" spans="1:11" s="136" customFormat="1" ht="12" customHeight="1">
      <c r="A201" s="160">
        <v>2565</v>
      </c>
      <c r="B201" s="161" t="s">
        <v>311</v>
      </c>
      <c r="C201" s="144">
        <v>138</v>
      </c>
      <c r="D201" s="139">
        <v>1000</v>
      </c>
      <c r="E201" s="202">
        <f t="shared" si="35"/>
        <v>0.13800000000000001</v>
      </c>
      <c r="F201" s="203"/>
      <c r="G201" s="139"/>
      <c r="H201" s="203">
        <f t="shared" si="38"/>
        <v>0.13800000000000001</v>
      </c>
      <c r="I201" s="141">
        <v>0.05</v>
      </c>
      <c r="J201" s="139" t="s">
        <v>251</v>
      </c>
      <c r="K201" s="202" t="s">
        <v>251</v>
      </c>
    </row>
    <row r="202" spans="1:11" s="136" customFormat="1" ht="12" customHeight="1">
      <c r="A202" s="160">
        <v>2566</v>
      </c>
      <c r="B202" s="161" t="s">
        <v>312</v>
      </c>
      <c r="C202" s="144">
        <v>128</v>
      </c>
      <c r="D202" s="139">
        <v>5000</v>
      </c>
      <c r="E202" s="202">
        <f t="shared" si="35"/>
        <v>2.5600000000000001E-2</v>
      </c>
      <c r="F202" s="203"/>
      <c r="G202" s="139"/>
      <c r="H202" s="203">
        <f t="shared" si="38"/>
        <v>2.5600000000000001E-2</v>
      </c>
      <c r="I202" s="141">
        <v>0.05</v>
      </c>
      <c r="J202" s="139" t="s">
        <v>117</v>
      </c>
      <c r="K202" s="202" t="s">
        <v>123</v>
      </c>
    </row>
    <row r="203" spans="1:11" s="136" customFormat="1" ht="12" customHeight="1">
      <c r="A203" s="160">
        <v>2567</v>
      </c>
      <c r="B203" s="161" t="s">
        <v>313</v>
      </c>
      <c r="C203" s="144">
        <v>30</v>
      </c>
      <c r="D203" s="139">
        <v>1000</v>
      </c>
      <c r="E203" s="202">
        <f t="shared" si="35"/>
        <v>0.03</v>
      </c>
      <c r="F203" s="203"/>
      <c r="G203" s="139"/>
      <c r="H203" s="203">
        <f t="shared" si="38"/>
        <v>0.03</v>
      </c>
      <c r="I203" s="141">
        <v>0.05</v>
      </c>
      <c r="J203" s="139" t="s">
        <v>117</v>
      </c>
      <c r="K203" s="202" t="s">
        <v>121</v>
      </c>
    </row>
    <row r="204" spans="1:11" ht="12" customHeight="1">
      <c r="A204" s="160">
        <v>2568</v>
      </c>
      <c r="B204" s="161" t="s">
        <v>314</v>
      </c>
      <c r="C204" s="144">
        <v>130</v>
      </c>
      <c r="D204" s="139">
        <v>1000</v>
      </c>
      <c r="E204" s="202">
        <f t="shared" si="35"/>
        <v>0.13</v>
      </c>
      <c r="F204" s="203"/>
      <c r="G204" s="139"/>
      <c r="H204" s="203">
        <f t="shared" si="38"/>
        <v>0.13</v>
      </c>
      <c r="I204" s="141">
        <v>0.05</v>
      </c>
      <c r="J204" s="139" t="s">
        <v>117</v>
      </c>
      <c r="K204" s="202" t="s">
        <v>121</v>
      </c>
    </row>
    <row r="205" spans="1:11" ht="12" customHeight="1">
      <c r="A205" s="160">
        <v>2569</v>
      </c>
      <c r="B205" s="161" t="s">
        <v>315</v>
      </c>
      <c r="C205" s="144">
        <v>48</v>
      </c>
      <c r="D205" s="139">
        <v>1000</v>
      </c>
      <c r="E205" s="202">
        <f>C205/D205</f>
        <v>4.8000000000000001E-2</v>
      </c>
      <c r="F205" s="203"/>
      <c r="G205" s="139"/>
      <c r="H205" s="203">
        <f>E205</f>
        <v>4.8000000000000001E-2</v>
      </c>
      <c r="I205" s="141">
        <v>1</v>
      </c>
      <c r="J205" s="139" t="s">
        <v>251</v>
      </c>
      <c r="K205" s="202" t="s">
        <v>251</v>
      </c>
    </row>
    <row r="206" spans="1:11" ht="12" customHeight="1">
      <c r="A206" s="160">
        <v>2570</v>
      </c>
      <c r="B206" s="161" t="s">
        <v>316</v>
      </c>
      <c r="C206" s="144">
        <v>100</v>
      </c>
      <c r="D206" s="139">
        <v>1000</v>
      </c>
      <c r="E206" s="202">
        <v>0.1</v>
      </c>
      <c r="F206" s="203">
        <v>10</v>
      </c>
      <c r="G206" s="139">
        <v>50</v>
      </c>
      <c r="H206" s="203">
        <v>0.2</v>
      </c>
      <c r="I206" s="141">
        <v>0.05</v>
      </c>
      <c r="J206" s="139" t="s">
        <v>117</v>
      </c>
      <c r="K206" s="202" t="s">
        <v>123</v>
      </c>
    </row>
    <row r="207" spans="1:11" s="136" customFormat="1" ht="12" customHeight="1">
      <c r="A207" s="160">
        <v>2571</v>
      </c>
      <c r="B207" s="161" t="s">
        <v>317</v>
      </c>
      <c r="C207" s="144">
        <v>31.2</v>
      </c>
      <c r="D207" s="139">
        <v>1000</v>
      </c>
      <c r="E207" s="202">
        <f t="shared" si="35"/>
        <v>3.1199999999999999E-2</v>
      </c>
      <c r="F207" s="203"/>
      <c r="G207" s="139"/>
      <c r="H207" s="203">
        <f>E207</f>
        <v>3.1199999999999999E-2</v>
      </c>
      <c r="I207" s="141">
        <v>0.05</v>
      </c>
      <c r="J207" s="139" t="s">
        <v>117</v>
      </c>
      <c r="K207" s="202" t="s">
        <v>123</v>
      </c>
    </row>
    <row r="208" spans="1:11" s="136" customFormat="1" ht="12" customHeight="1">
      <c r="A208" s="160">
        <v>2572</v>
      </c>
      <c r="B208" s="161" t="s">
        <v>318</v>
      </c>
      <c r="C208" s="144">
        <v>208</v>
      </c>
      <c r="D208" s="139">
        <v>5000</v>
      </c>
      <c r="E208" s="202">
        <f t="shared" si="35"/>
        <v>4.1599999999999998E-2</v>
      </c>
      <c r="F208" s="203"/>
      <c r="G208" s="139"/>
      <c r="H208" s="203">
        <f t="shared" si="38"/>
        <v>4.1599999999999998E-2</v>
      </c>
      <c r="I208" s="141">
        <v>0.05</v>
      </c>
      <c r="J208" s="139" t="s">
        <v>117</v>
      </c>
      <c r="K208" s="202" t="s">
        <v>123</v>
      </c>
    </row>
    <row r="209" spans="1:11" s="136" customFormat="1" ht="12" customHeight="1">
      <c r="A209" s="160">
        <v>2573</v>
      </c>
      <c r="B209" s="161" t="s">
        <v>319</v>
      </c>
      <c r="C209" s="144">
        <v>95</v>
      </c>
      <c r="D209" s="139">
        <v>5000</v>
      </c>
      <c r="E209" s="202">
        <f t="shared" si="35"/>
        <v>1.9E-2</v>
      </c>
      <c r="F209" s="203"/>
      <c r="G209" s="139"/>
      <c r="H209" s="203">
        <f t="shared" si="38"/>
        <v>1.9E-2</v>
      </c>
      <c r="I209" s="141">
        <v>0.05</v>
      </c>
      <c r="J209" s="139" t="s">
        <v>117</v>
      </c>
      <c r="K209" s="202" t="s">
        <v>123</v>
      </c>
    </row>
    <row r="210" spans="1:11" s="136" customFormat="1" ht="12" customHeight="1">
      <c r="A210" s="160">
        <v>2574</v>
      </c>
      <c r="B210" s="161" t="s">
        <v>320</v>
      </c>
      <c r="C210" s="144">
        <v>6500</v>
      </c>
      <c r="D210" s="139">
        <v>1000</v>
      </c>
      <c r="E210" s="202">
        <f t="shared" si="35"/>
        <v>6.5</v>
      </c>
      <c r="F210" s="203"/>
      <c r="G210" s="139"/>
      <c r="H210" s="203">
        <f t="shared" si="38"/>
        <v>6.5</v>
      </c>
      <c r="I210" s="141">
        <v>0.05</v>
      </c>
      <c r="J210" s="139" t="s">
        <v>117</v>
      </c>
      <c r="K210" s="202" t="s">
        <v>121</v>
      </c>
    </row>
    <row r="211" spans="1:11" s="136" customFormat="1" ht="12" customHeight="1">
      <c r="A211" s="160">
        <v>2575</v>
      </c>
      <c r="B211" s="161" t="s">
        <v>321</v>
      </c>
      <c r="C211" s="144">
        <v>911</v>
      </c>
      <c r="D211" s="139">
        <v>1000</v>
      </c>
      <c r="E211" s="202">
        <f t="shared" si="35"/>
        <v>0.91100000000000003</v>
      </c>
      <c r="F211" s="203">
        <v>88</v>
      </c>
      <c r="G211" s="139">
        <v>10</v>
      </c>
      <c r="H211" s="203">
        <f>F211/G211</f>
        <v>8.8000000000000007</v>
      </c>
      <c r="I211" s="141">
        <v>0.05</v>
      </c>
      <c r="J211" s="139" t="s">
        <v>117</v>
      </c>
      <c r="K211" s="202" t="s">
        <v>121</v>
      </c>
    </row>
    <row r="212" spans="1:11" ht="12" customHeight="1">
      <c r="A212" s="160">
        <v>2576</v>
      </c>
      <c r="B212" s="161" t="s">
        <v>322</v>
      </c>
      <c r="C212" s="144">
        <v>4400</v>
      </c>
      <c r="D212" s="139">
        <v>1000</v>
      </c>
      <c r="E212" s="202">
        <f>C212/D212</f>
        <v>4.4000000000000004</v>
      </c>
      <c r="F212" s="203">
        <v>100</v>
      </c>
      <c r="G212" s="139">
        <v>10</v>
      </c>
      <c r="H212" s="203">
        <f>F212/G212</f>
        <v>10</v>
      </c>
      <c r="I212" s="141">
        <v>0.05</v>
      </c>
      <c r="J212" s="139" t="s">
        <v>117</v>
      </c>
      <c r="K212" s="202" t="s">
        <v>121</v>
      </c>
    </row>
    <row r="213" spans="1:11" s="136" customFormat="1" ht="12" customHeight="1">
      <c r="A213" s="160">
        <v>2577</v>
      </c>
      <c r="B213" s="161" t="s">
        <v>323</v>
      </c>
      <c r="C213" s="144">
        <v>500</v>
      </c>
      <c r="D213" s="139">
        <v>1000</v>
      </c>
      <c r="E213" s="202">
        <f t="shared" ref="E213" si="39">C213/D213</f>
        <v>0.5</v>
      </c>
      <c r="F213" s="203"/>
      <c r="G213" s="139"/>
      <c r="H213" s="203">
        <f t="shared" ref="H213" si="40">E213</f>
        <v>0.5</v>
      </c>
      <c r="I213" s="141">
        <v>0.05</v>
      </c>
      <c r="J213" s="139" t="s">
        <v>117</v>
      </c>
      <c r="K213" s="202" t="s">
        <v>123</v>
      </c>
    </row>
    <row r="214" spans="1:11" s="136" customFormat="1" ht="12" customHeight="1">
      <c r="A214" s="160">
        <v>2578</v>
      </c>
      <c r="B214" s="161" t="s">
        <v>324</v>
      </c>
      <c r="C214" s="144">
        <v>3940</v>
      </c>
      <c r="D214" s="139">
        <v>5000</v>
      </c>
      <c r="E214" s="202">
        <f t="shared" si="35"/>
        <v>0.78800000000000003</v>
      </c>
      <c r="F214" s="203"/>
      <c r="G214" s="139"/>
      <c r="H214" s="203">
        <f t="shared" si="38"/>
        <v>0.78800000000000003</v>
      </c>
      <c r="I214" s="141">
        <v>0.05</v>
      </c>
      <c r="J214" s="139" t="s">
        <v>117</v>
      </c>
      <c r="K214" s="202" t="s">
        <v>123</v>
      </c>
    </row>
    <row r="215" spans="1:11" ht="12" customHeight="1">
      <c r="A215" s="160">
        <v>2579</v>
      </c>
      <c r="B215" s="161" t="s">
        <v>325</v>
      </c>
      <c r="C215" s="144">
        <v>1254</v>
      </c>
      <c r="D215" s="139">
        <v>1000</v>
      </c>
      <c r="E215" s="202">
        <f t="shared" si="35"/>
        <v>1.254</v>
      </c>
      <c r="F215" s="203"/>
      <c r="G215" s="139"/>
      <c r="H215" s="203">
        <f t="shared" si="38"/>
        <v>1.254</v>
      </c>
      <c r="I215" s="141">
        <v>0.05</v>
      </c>
      <c r="J215" s="139" t="s">
        <v>117</v>
      </c>
      <c r="K215" s="202" t="s">
        <v>123</v>
      </c>
    </row>
    <row r="216" spans="1:11" ht="12" customHeight="1">
      <c r="A216" s="160">
        <v>2580</v>
      </c>
      <c r="B216" s="161" t="s">
        <v>326</v>
      </c>
      <c r="C216" s="144">
        <v>943</v>
      </c>
      <c r="D216" s="139">
        <v>1000</v>
      </c>
      <c r="E216" s="202">
        <f t="shared" si="35"/>
        <v>0.94299999999999995</v>
      </c>
      <c r="F216" s="203">
        <v>320</v>
      </c>
      <c r="G216" s="139">
        <v>50</v>
      </c>
      <c r="H216" s="203">
        <f>F216/G216</f>
        <v>6.4</v>
      </c>
      <c r="I216" s="141">
        <v>0.5</v>
      </c>
      <c r="J216" s="139" t="s">
        <v>137</v>
      </c>
      <c r="K216" s="202" t="s">
        <v>123</v>
      </c>
    </row>
    <row r="217" spans="1:11" s="136" customFormat="1" ht="12" customHeight="1">
      <c r="A217" s="160">
        <v>2581</v>
      </c>
      <c r="B217" s="161" t="s">
        <v>327</v>
      </c>
      <c r="C217" s="144">
        <v>32000</v>
      </c>
      <c r="D217" s="139">
        <v>1000</v>
      </c>
      <c r="E217" s="202">
        <f t="shared" si="35"/>
        <v>32</v>
      </c>
      <c r="F217" s="143"/>
      <c r="G217" s="139"/>
      <c r="H217" s="140">
        <f t="shared" ref="H217" si="41">E217</f>
        <v>32</v>
      </c>
      <c r="I217" s="141">
        <v>0.05</v>
      </c>
      <c r="J217" s="139" t="s">
        <v>117</v>
      </c>
      <c r="K217" s="202" t="s">
        <v>121</v>
      </c>
    </row>
    <row r="218" spans="1:11" s="136" customFormat="1" ht="12" customHeight="1">
      <c r="A218" s="160">
        <v>2582</v>
      </c>
      <c r="B218" s="161" t="s">
        <v>328</v>
      </c>
      <c r="C218" s="144">
        <v>500</v>
      </c>
      <c r="D218" s="139">
        <v>1000</v>
      </c>
      <c r="E218" s="202">
        <f t="shared" si="35"/>
        <v>0.5</v>
      </c>
      <c r="F218" s="203"/>
      <c r="G218" s="139"/>
      <c r="H218" s="203">
        <f>E218</f>
        <v>0.5</v>
      </c>
      <c r="I218" s="141">
        <v>0.05</v>
      </c>
      <c r="J218" s="139" t="s">
        <v>117</v>
      </c>
      <c r="K218" s="202" t="s">
        <v>123</v>
      </c>
    </row>
    <row r="219" spans="1:11" s="136" customFormat="1" ht="12" customHeight="1">
      <c r="A219" s="160">
        <v>2583</v>
      </c>
      <c r="B219" s="161" t="s">
        <v>329</v>
      </c>
      <c r="C219" s="221">
        <v>762.5</v>
      </c>
      <c r="D219" s="139">
        <v>1000</v>
      </c>
      <c r="E219" s="222">
        <f t="shared" si="35"/>
        <v>0.76249999999999996</v>
      </c>
      <c r="F219" s="203"/>
      <c r="G219" s="139"/>
      <c r="H219" s="223">
        <f>E219</f>
        <v>0.76249999999999996</v>
      </c>
      <c r="I219" s="141">
        <v>0.05</v>
      </c>
      <c r="J219" s="139" t="s">
        <v>117</v>
      </c>
      <c r="K219" s="202" t="s">
        <v>123</v>
      </c>
    </row>
    <row r="220" spans="1:11" s="136" customFormat="1" ht="12" customHeight="1">
      <c r="A220" s="160">
        <v>2584</v>
      </c>
      <c r="B220" s="161" t="s">
        <v>330</v>
      </c>
      <c r="C220" s="144">
        <v>109</v>
      </c>
      <c r="D220" s="139">
        <v>1000</v>
      </c>
      <c r="E220" s="202">
        <f t="shared" si="35"/>
        <v>0.109</v>
      </c>
      <c r="F220" s="203">
        <v>172.5</v>
      </c>
      <c r="G220" s="139">
        <v>50</v>
      </c>
      <c r="H220" s="203">
        <f>F220/G220</f>
        <v>3.45</v>
      </c>
      <c r="I220" s="141">
        <v>0.05</v>
      </c>
      <c r="J220" s="139" t="s">
        <v>117</v>
      </c>
      <c r="K220" s="202" t="s">
        <v>123</v>
      </c>
    </row>
    <row r="221" spans="1:11" s="136" customFormat="1" ht="12" customHeight="1">
      <c r="A221" s="160">
        <v>2585</v>
      </c>
      <c r="B221" s="161" t="s">
        <v>331</v>
      </c>
      <c r="C221" s="144">
        <v>969</v>
      </c>
      <c r="D221" s="139">
        <v>1000</v>
      </c>
      <c r="E221" s="202">
        <f t="shared" si="35"/>
        <v>0.96899999999999997</v>
      </c>
      <c r="F221" s="203">
        <v>0.5</v>
      </c>
      <c r="G221" s="139">
        <v>50</v>
      </c>
      <c r="H221" s="203">
        <f>F221/G221</f>
        <v>0.01</v>
      </c>
      <c r="I221" s="141">
        <v>0.05</v>
      </c>
      <c r="J221" s="139" t="s">
        <v>117</v>
      </c>
      <c r="K221" s="202" t="s">
        <v>123</v>
      </c>
    </row>
    <row r="222" spans="1:11" s="136" customFormat="1" ht="12" customHeight="1">
      <c r="A222" s="160">
        <v>2586</v>
      </c>
      <c r="B222" s="161" t="s">
        <v>332</v>
      </c>
      <c r="C222" s="144">
        <v>841</v>
      </c>
      <c r="D222" s="139">
        <v>1000</v>
      </c>
      <c r="E222" s="202">
        <f t="shared" si="35"/>
        <v>0.84099999999999997</v>
      </c>
      <c r="F222" s="203"/>
      <c r="G222" s="139"/>
      <c r="H222" s="203">
        <f t="shared" si="38"/>
        <v>0.84099999999999997</v>
      </c>
      <c r="I222" s="141">
        <v>0.05</v>
      </c>
      <c r="J222" s="139" t="s">
        <v>117</v>
      </c>
      <c r="K222" s="202" t="s">
        <v>123</v>
      </c>
    </row>
    <row r="223" spans="1:11" ht="12" customHeight="1">
      <c r="A223" s="160">
        <v>2587</v>
      </c>
      <c r="B223" s="161" t="s">
        <v>333</v>
      </c>
      <c r="C223" s="144">
        <v>1000</v>
      </c>
      <c r="D223" s="139">
        <v>5000</v>
      </c>
      <c r="E223" s="202">
        <f t="shared" si="35"/>
        <v>0.2</v>
      </c>
      <c r="F223" s="203"/>
      <c r="G223" s="139"/>
      <c r="H223" s="203">
        <f t="shared" si="38"/>
        <v>0.2</v>
      </c>
      <c r="I223" s="141">
        <v>0.5</v>
      </c>
      <c r="J223" s="139" t="s">
        <v>137</v>
      </c>
      <c r="K223" s="202" t="s">
        <v>123</v>
      </c>
    </row>
    <row r="224" spans="1:11" ht="12" customHeight="1">
      <c r="A224" s="160">
        <v>2588</v>
      </c>
      <c r="B224" s="161" t="s">
        <v>334</v>
      </c>
      <c r="C224" s="144">
        <v>4400</v>
      </c>
      <c r="D224" s="139">
        <v>1000</v>
      </c>
      <c r="E224" s="202">
        <f t="shared" si="35"/>
        <v>4.4000000000000004</v>
      </c>
      <c r="F224" s="203"/>
      <c r="G224" s="139"/>
      <c r="H224" s="203">
        <f t="shared" si="38"/>
        <v>4.4000000000000004</v>
      </c>
      <c r="I224" s="141">
        <v>0.5</v>
      </c>
      <c r="J224" s="139" t="s">
        <v>137</v>
      </c>
      <c r="K224" s="202" t="s">
        <v>123</v>
      </c>
    </row>
    <row r="225" spans="1:11" ht="12" customHeight="1">
      <c r="A225" s="160">
        <v>2589</v>
      </c>
      <c r="B225" s="161" t="s">
        <v>335</v>
      </c>
      <c r="C225" s="144">
        <v>1.8</v>
      </c>
      <c r="D225" s="139">
        <v>1000</v>
      </c>
      <c r="E225" s="202">
        <f t="shared" si="35"/>
        <v>1.8E-3</v>
      </c>
      <c r="F225" s="203"/>
      <c r="G225" s="139"/>
      <c r="H225" s="203">
        <f t="shared" si="38"/>
        <v>1.8E-3</v>
      </c>
      <c r="I225" s="141">
        <v>0.05</v>
      </c>
      <c r="J225" s="139" t="s">
        <v>117</v>
      </c>
      <c r="K225" s="202" t="s">
        <v>123</v>
      </c>
    </row>
    <row r="226" spans="1:11" ht="12" customHeight="1">
      <c r="A226" s="160">
        <v>2590</v>
      </c>
      <c r="B226" s="161" t="s">
        <v>336</v>
      </c>
      <c r="C226" s="144">
        <v>100</v>
      </c>
      <c r="D226" s="139">
        <v>5000</v>
      </c>
      <c r="E226" s="202">
        <f t="shared" si="35"/>
        <v>0.02</v>
      </c>
      <c r="F226" s="203"/>
      <c r="G226" s="139"/>
      <c r="H226" s="203">
        <f t="shared" si="38"/>
        <v>0.02</v>
      </c>
      <c r="I226" s="141">
        <v>0.5</v>
      </c>
      <c r="J226" s="139" t="s">
        <v>137</v>
      </c>
      <c r="K226" s="202" t="s">
        <v>123</v>
      </c>
    </row>
    <row r="227" spans="1:11" ht="12" customHeight="1">
      <c r="A227" s="160">
        <v>2591</v>
      </c>
      <c r="B227" s="161" t="s">
        <v>337</v>
      </c>
      <c r="C227" s="144">
        <v>10000</v>
      </c>
      <c r="D227" s="139">
        <v>10000</v>
      </c>
      <c r="E227" s="202">
        <f t="shared" si="35"/>
        <v>1</v>
      </c>
      <c r="F227" s="203"/>
      <c r="G227" s="139"/>
      <c r="H227" s="203">
        <f t="shared" si="38"/>
        <v>1</v>
      </c>
      <c r="I227" s="141">
        <v>0.05</v>
      </c>
      <c r="J227" s="139" t="s">
        <v>117</v>
      </c>
      <c r="K227" s="167" t="s">
        <v>121</v>
      </c>
    </row>
    <row r="228" spans="1:11" s="224" customFormat="1" ht="12" customHeight="1">
      <c r="A228" s="160">
        <v>2592</v>
      </c>
      <c r="B228" s="161" t="s">
        <v>338</v>
      </c>
      <c r="C228" s="144">
        <v>100</v>
      </c>
      <c r="D228" s="139">
        <v>1000</v>
      </c>
      <c r="E228" s="202">
        <f>C228/D228</f>
        <v>0.1</v>
      </c>
      <c r="F228" s="203">
        <v>100</v>
      </c>
      <c r="G228" s="139">
        <v>50</v>
      </c>
      <c r="H228" s="203">
        <f>F228/G228</f>
        <v>2</v>
      </c>
      <c r="I228" s="141">
        <v>0.05</v>
      </c>
      <c r="J228" s="139" t="s">
        <v>117</v>
      </c>
      <c r="K228" s="202" t="s">
        <v>121</v>
      </c>
    </row>
    <row r="229" spans="1:11" s="224" customFormat="1" ht="12" customHeight="1">
      <c r="A229" s="160">
        <v>2593</v>
      </c>
      <c r="B229" s="161" t="s">
        <v>339</v>
      </c>
      <c r="C229" s="144">
        <v>209</v>
      </c>
      <c r="D229" s="139">
        <v>5000</v>
      </c>
      <c r="E229" s="202">
        <f t="shared" si="35"/>
        <v>4.1799999999999997E-2</v>
      </c>
      <c r="F229" s="203"/>
      <c r="G229" s="139"/>
      <c r="H229" s="203">
        <f t="shared" si="38"/>
        <v>4.1799999999999997E-2</v>
      </c>
      <c r="I229" s="141">
        <v>1</v>
      </c>
      <c r="J229" s="139" t="s">
        <v>228</v>
      </c>
      <c r="K229" s="202" t="s">
        <v>123</v>
      </c>
    </row>
    <row r="230" spans="1:11" s="224" customFormat="1" ht="12" customHeight="1">
      <c r="A230" s="160">
        <v>2594</v>
      </c>
      <c r="B230" s="161" t="s">
        <v>340</v>
      </c>
      <c r="C230" s="144">
        <v>188</v>
      </c>
      <c r="D230" s="139">
        <v>5000</v>
      </c>
      <c r="E230" s="202">
        <f t="shared" si="35"/>
        <v>3.7600000000000001E-2</v>
      </c>
      <c r="F230" s="203"/>
      <c r="G230" s="139"/>
      <c r="H230" s="203">
        <f t="shared" si="38"/>
        <v>3.7600000000000001E-2</v>
      </c>
      <c r="I230" s="141">
        <v>1</v>
      </c>
      <c r="J230" s="139" t="s">
        <v>228</v>
      </c>
      <c r="K230" s="202" t="s">
        <v>123</v>
      </c>
    </row>
    <row r="231" spans="1:11" s="224" customFormat="1" ht="12" customHeight="1">
      <c r="A231" s="160">
        <v>2595</v>
      </c>
      <c r="B231" s="161" t="s">
        <v>341</v>
      </c>
      <c r="C231" s="144">
        <v>600</v>
      </c>
      <c r="D231" s="139">
        <v>1000</v>
      </c>
      <c r="E231" s="202">
        <f>C231/D231</f>
        <v>0.6</v>
      </c>
      <c r="F231" s="203">
        <v>12.5</v>
      </c>
      <c r="G231" s="139">
        <v>50</v>
      </c>
      <c r="H231" s="203">
        <f>F231/G231</f>
        <v>0.25</v>
      </c>
      <c r="I231" s="141">
        <v>0.05</v>
      </c>
      <c r="J231" s="139" t="s">
        <v>117</v>
      </c>
      <c r="K231" s="202" t="s">
        <v>123</v>
      </c>
    </row>
    <row r="232" spans="1:11" s="224" customFormat="1" ht="12" customHeight="1">
      <c r="A232" s="160">
        <v>2596</v>
      </c>
      <c r="B232" s="161" t="s">
        <v>342</v>
      </c>
      <c r="C232" s="144">
        <v>490</v>
      </c>
      <c r="D232" s="139">
        <v>1000</v>
      </c>
      <c r="E232" s="202">
        <f t="shared" si="35"/>
        <v>0.49</v>
      </c>
      <c r="F232" s="203"/>
      <c r="G232" s="139"/>
      <c r="H232" s="203">
        <f t="shared" si="38"/>
        <v>0.49</v>
      </c>
      <c r="I232" s="141">
        <v>0.05</v>
      </c>
      <c r="J232" s="139" t="s">
        <v>117</v>
      </c>
      <c r="K232" s="202" t="s">
        <v>123</v>
      </c>
    </row>
    <row r="233" spans="1:11" s="224" customFormat="1">
      <c r="A233" s="160">
        <v>2597</v>
      </c>
      <c r="B233" s="161" t="s">
        <v>343</v>
      </c>
      <c r="C233" s="144">
        <v>18</v>
      </c>
      <c r="D233" s="139">
        <v>1000</v>
      </c>
      <c r="E233" s="202">
        <f t="shared" si="35"/>
        <v>1.7999999999999999E-2</v>
      </c>
      <c r="F233" s="203">
        <v>3.3</v>
      </c>
      <c r="G233" s="139">
        <v>100</v>
      </c>
      <c r="H233" s="203">
        <f>F233/G233</f>
        <v>3.3000000000000002E-2</v>
      </c>
      <c r="I233" s="141">
        <v>0.05</v>
      </c>
      <c r="J233" s="139" t="s">
        <v>117</v>
      </c>
      <c r="K233" s="202" t="s">
        <v>123</v>
      </c>
    </row>
    <row r="234" spans="1:11" s="224" customFormat="1" ht="12" customHeight="1">
      <c r="A234" s="160">
        <v>2598</v>
      </c>
      <c r="B234" s="161" t="s">
        <v>344</v>
      </c>
      <c r="C234" s="144">
        <v>75</v>
      </c>
      <c r="D234" s="139">
        <v>1000</v>
      </c>
      <c r="E234" s="202">
        <f>C234/D234</f>
        <v>7.4999999999999997E-2</v>
      </c>
      <c r="F234" s="203">
        <v>5.6</v>
      </c>
      <c r="G234" s="139">
        <v>50</v>
      </c>
      <c r="H234" s="203">
        <f>F234/G234</f>
        <v>0.11199999999999999</v>
      </c>
      <c r="I234" s="141">
        <v>1</v>
      </c>
      <c r="J234" s="139" t="s">
        <v>228</v>
      </c>
      <c r="K234" s="202" t="s">
        <v>123</v>
      </c>
    </row>
    <row r="235" spans="1:11">
      <c r="A235" s="160">
        <v>2599</v>
      </c>
      <c r="B235" s="161" t="s">
        <v>345</v>
      </c>
      <c r="C235" s="141">
        <v>100</v>
      </c>
      <c r="D235" s="139">
        <v>1000</v>
      </c>
      <c r="E235" s="142">
        <f t="shared" si="35"/>
        <v>0.1</v>
      </c>
      <c r="F235" s="143">
        <v>120</v>
      </c>
      <c r="G235" s="139">
        <v>100</v>
      </c>
      <c r="H235" s="140">
        <f>F235/G235</f>
        <v>1.2</v>
      </c>
      <c r="I235" s="141">
        <v>0.5</v>
      </c>
      <c r="J235" s="139" t="s">
        <v>137</v>
      </c>
      <c r="K235" s="202" t="s">
        <v>123</v>
      </c>
    </row>
    <row r="236" spans="1:11">
      <c r="A236" s="160">
        <v>2600</v>
      </c>
      <c r="B236" s="161" t="s">
        <v>346</v>
      </c>
      <c r="C236" s="141">
        <v>120</v>
      </c>
      <c r="D236" s="139">
        <v>1000</v>
      </c>
      <c r="E236" s="142">
        <f t="shared" si="35"/>
        <v>0.12</v>
      </c>
      <c r="F236" s="143">
        <v>120</v>
      </c>
      <c r="G236" s="139">
        <v>100</v>
      </c>
      <c r="H236" s="140">
        <f>F236/G236</f>
        <v>1.2</v>
      </c>
      <c r="I236" s="141">
        <v>1</v>
      </c>
      <c r="J236" s="139" t="s">
        <v>228</v>
      </c>
      <c r="K236" s="202" t="s">
        <v>123</v>
      </c>
    </row>
    <row r="237" spans="1:11">
      <c r="A237" s="160">
        <v>2601</v>
      </c>
      <c r="B237" s="161" t="s">
        <v>347</v>
      </c>
      <c r="C237" s="141">
        <v>120</v>
      </c>
      <c r="D237" s="139">
        <v>1000</v>
      </c>
      <c r="E237" s="142">
        <f t="shared" si="35"/>
        <v>0.12</v>
      </c>
      <c r="F237" s="143">
        <v>120</v>
      </c>
      <c r="G237" s="139">
        <v>100</v>
      </c>
      <c r="H237" s="140">
        <f>F237/G237</f>
        <v>1.2</v>
      </c>
      <c r="I237" s="141">
        <v>0.5</v>
      </c>
      <c r="J237" s="139" t="s">
        <v>137</v>
      </c>
      <c r="K237" s="202" t="s">
        <v>123</v>
      </c>
    </row>
    <row r="238" spans="1:11">
      <c r="A238" s="160">
        <v>2602</v>
      </c>
      <c r="B238" s="161" t="s">
        <v>348</v>
      </c>
      <c r="C238" s="141">
        <v>38</v>
      </c>
      <c r="D238" s="139">
        <v>1000</v>
      </c>
      <c r="E238" s="142">
        <f t="shared" si="35"/>
        <v>3.7999999999999999E-2</v>
      </c>
      <c r="F238" s="143"/>
      <c r="G238" s="139"/>
      <c r="H238" s="140">
        <f t="shared" ref="H238:H242" si="42">E238</f>
        <v>3.7999999999999999E-2</v>
      </c>
      <c r="I238" s="141">
        <v>1</v>
      </c>
      <c r="J238" s="139" t="s">
        <v>228</v>
      </c>
      <c r="K238" s="202" t="s">
        <v>123</v>
      </c>
    </row>
    <row r="239" spans="1:11">
      <c r="A239" s="160">
        <v>2603</v>
      </c>
      <c r="B239" s="161" t="s">
        <v>349</v>
      </c>
      <c r="C239" s="141">
        <v>100</v>
      </c>
      <c r="D239" s="139">
        <v>5000</v>
      </c>
      <c r="E239" s="142">
        <f t="shared" si="35"/>
        <v>0.02</v>
      </c>
      <c r="F239" s="143"/>
      <c r="G239" s="139"/>
      <c r="H239" s="140">
        <f t="shared" si="42"/>
        <v>0.02</v>
      </c>
      <c r="I239" s="141">
        <v>1</v>
      </c>
      <c r="J239" s="139" t="s">
        <v>228</v>
      </c>
      <c r="K239" s="202" t="s">
        <v>118</v>
      </c>
    </row>
    <row r="240" spans="1:11">
      <c r="A240" s="160">
        <v>2604</v>
      </c>
      <c r="B240" s="161" t="s">
        <v>350</v>
      </c>
      <c r="C240" s="141">
        <v>13</v>
      </c>
      <c r="D240" s="139">
        <v>5000</v>
      </c>
      <c r="E240" s="142">
        <f>C240/D240</f>
        <v>2.5999999999999999E-3</v>
      </c>
      <c r="F240" s="143"/>
      <c r="G240" s="139"/>
      <c r="H240" s="140">
        <f t="shared" si="42"/>
        <v>2.5999999999999999E-3</v>
      </c>
      <c r="I240" s="141">
        <v>1</v>
      </c>
      <c r="J240" s="139" t="s">
        <v>123</v>
      </c>
      <c r="K240" s="202" t="s">
        <v>123</v>
      </c>
    </row>
    <row r="241" spans="1:11">
      <c r="A241" s="160">
        <v>2605</v>
      </c>
      <c r="B241" s="161" t="s">
        <v>351</v>
      </c>
      <c r="C241" s="144">
        <v>40.700000000000003</v>
      </c>
      <c r="D241" s="139">
        <v>1000</v>
      </c>
      <c r="E241" s="202">
        <f>C241/D241</f>
        <v>4.07E-2</v>
      </c>
      <c r="F241" s="203"/>
      <c r="G241" s="139"/>
      <c r="H241" s="203">
        <f>E241</f>
        <v>4.07E-2</v>
      </c>
      <c r="I241" s="141">
        <v>0.05</v>
      </c>
      <c r="J241" s="139" t="s">
        <v>117</v>
      </c>
      <c r="K241" s="202" t="s">
        <v>123</v>
      </c>
    </row>
    <row r="242" spans="1:11">
      <c r="A242" s="160">
        <v>2606</v>
      </c>
      <c r="B242" s="161" t="s">
        <v>352</v>
      </c>
      <c r="C242" s="141">
        <v>528</v>
      </c>
      <c r="D242" s="139">
        <v>1000</v>
      </c>
      <c r="E242" s="142">
        <f t="shared" ref="E242:E282" si="43">C242/D242</f>
        <v>0.52800000000000002</v>
      </c>
      <c r="F242" s="203"/>
      <c r="G242" s="139"/>
      <c r="H242" s="203">
        <f t="shared" si="42"/>
        <v>0.52800000000000002</v>
      </c>
      <c r="I242" s="141">
        <v>0.05</v>
      </c>
      <c r="J242" s="139" t="s">
        <v>117</v>
      </c>
      <c r="K242" s="202" t="s">
        <v>118</v>
      </c>
    </row>
    <row r="243" spans="1:11">
      <c r="A243" s="160">
        <v>2607</v>
      </c>
      <c r="B243" s="161" t="s">
        <v>353</v>
      </c>
      <c r="C243" s="141">
        <v>39</v>
      </c>
      <c r="D243" s="139">
        <v>1000</v>
      </c>
      <c r="E243" s="142">
        <f t="shared" si="43"/>
        <v>3.9E-2</v>
      </c>
      <c r="F243" s="203">
        <v>4.3</v>
      </c>
      <c r="G243" s="139">
        <v>100</v>
      </c>
      <c r="H243" s="203">
        <f>+F243/G243</f>
        <v>4.2999999999999997E-2</v>
      </c>
      <c r="I243" s="141">
        <v>0.5</v>
      </c>
      <c r="J243" s="139" t="s">
        <v>137</v>
      </c>
      <c r="K243" s="202" t="s">
        <v>123</v>
      </c>
    </row>
    <row r="244" spans="1:11">
      <c r="A244" s="160">
        <v>2608</v>
      </c>
      <c r="B244" s="161" t="s">
        <v>354</v>
      </c>
      <c r="C244" s="141">
        <v>100</v>
      </c>
      <c r="D244" s="139">
        <v>1000</v>
      </c>
      <c r="E244" s="142">
        <f t="shared" si="43"/>
        <v>0.1</v>
      </c>
      <c r="F244" s="143">
        <v>100</v>
      </c>
      <c r="G244" s="139">
        <v>10</v>
      </c>
      <c r="H244" s="140">
        <f>+F244/G244</f>
        <v>10</v>
      </c>
      <c r="I244" s="141">
        <v>0.05</v>
      </c>
      <c r="J244" s="139" t="s">
        <v>117</v>
      </c>
      <c r="K244" s="202" t="s">
        <v>121</v>
      </c>
    </row>
    <row r="245" spans="1:11">
      <c r="A245" s="160">
        <v>2609</v>
      </c>
      <c r="B245" s="225" t="s">
        <v>355</v>
      </c>
      <c r="C245" s="141">
        <v>100</v>
      </c>
      <c r="D245" s="139">
        <v>1000</v>
      </c>
      <c r="E245" s="142">
        <f t="shared" si="43"/>
        <v>0.1</v>
      </c>
      <c r="F245" s="143">
        <v>100</v>
      </c>
      <c r="G245" s="139">
        <v>50</v>
      </c>
      <c r="H245" s="140">
        <f t="shared" ref="H245" si="44">F245/G245</f>
        <v>2</v>
      </c>
      <c r="I245" s="141">
        <v>1</v>
      </c>
      <c r="J245" s="139" t="s">
        <v>228</v>
      </c>
      <c r="K245" s="202" t="s">
        <v>123</v>
      </c>
    </row>
    <row r="246" spans="1:11">
      <c r="A246" s="160">
        <v>2610</v>
      </c>
      <c r="B246" s="69" t="s">
        <v>356</v>
      </c>
      <c r="C246" s="141">
        <v>100</v>
      </c>
      <c r="D246" s="139">
        <v>1000</v>
      </c>
      <c r="E246" s="142">
        <f t="shared" si="43"/>
        <v>0.1</v>
      </c>
      <c r="F246" s="143"/>
      <c r="G246" s="139"/>
      <c r="H246" s="140">
        <v>0.1</v>
      </c>
      <c r="I246" s="141">
        <v>0.05</v>
      </c>
      <c r="J246" s="139" t="s">
        <v>117</v>
      </c>
      <c r="K246" s="202" t="s">
        <v>123</v>
      </c>
    </row>
    <row r="247" spans="1:11">
      <c r="A247" s="160">
        <v>2611</v>
      </c>
      <c r="B247" s="138" t="s">
        <v>357</v>
      </c>
      <c r="C247" s="141">
        <v>100</v>
      </c>
      <c r="D247" s="139">
        <v>1000</v>
      </c>
      <c r="E247" s="142">
        <f t="shared" si="43"/>
        <v>0.1</v>
      </c>
      <c r="F247" s="143"/>
      <c r="G247" s="139"/>
      <c r="H247" s="140">
        <v>0.1</v>
      </c>
      <c r="I247" s="141">
        <v>1</v>
      </c>
      <c r="J247" s="139" t="s">
        <v>228</v>
      </c>
      <c r="K247" s="202" t="s">
        <v>123</v>
      </c>
    </row>
    <row r="248" spans="1:11">
      <c r="A248" s="160">
        <v>2612</v>
      </c>
      <c r="B248" s="226" t="s">
        <v>358</v>
      </c>
      <c r="C248" s="141">
        <v>100</v>
      </c>
      <c r="D248" s="139">
        <v>1000</v>
      </c>
      <c r="E248" s="142">
        <f t="shared" si="43"/>
        <v>0.1</v>
      </c>
      <c r="F248" s="143"/>
      <c r="G248" s="139"/>
      <c r="H248" s="140">
        <v>0.1</v>
      </c>
      <c r="I248" s="141">
        <v>1</v>
      </c>
      <c r="J248" s="139" t="s">
        <v>228</v>
      </c>
      <c r="K248" s="202" t="s">
        <v>123</v>
      </c>
    </row>
    <row r="249" spans="1:11">
      <c r="A249" s="160">
        <v>2613</v>
      </c>
      <c r="B249" s="226" t="s">
        <v>359</v>
      </c>
      <c r="C249" s="141">
        <v>100</v>
      </c>
      <c r="D249" s="139">
        <v>1000</v>
      </c>
      <c r="E249" s="142">
        <f t="shared" si="43"/>
        <v>0.1</v>
      </c>
      <c r="F249" s="143"/>
      <c r="G249" s="139"/>
      <c r="H249" s="140">
        <v>0.1</v>
      </c>
      <c r="I249" s="141">
        <v>1</v>
      </c>
      <c r="J249" s="139" t="s">
        <v>228</v>
      </c>
      <c r="K249" s="202" t="s">
        <v>123</v>
      </c>
    </row>
    <row r="250" spans="1:11">
      <c r="A250" s="160">
        <v>2614</v>
      </c>
      <c r="B250" s="69" t="s">
        <v>360</v>
      </c>
      <c r="C250" s="141">
        <v>100</v>
      </c>
      <c r="D250" s="139">
        <v>1000</v>
      </c>
      <c r="E250" s="142">
        <f t="shared" si="43"/>
        <v>0.1</v>
      </c>
      <c r="F250" s="143"/>
      <c r="G250" s="139"/>
      <c r="H250" s="140">
        <v>0.1</v>
      </c>
      <c r="I250" s="141">
        <v>1</v>
      </c>
      <c r="J250" s="139" t="s">
        <v>228</v>
      </c>
      <c r="K250" s="202" t="s">
        <v>123</v>
      </c>
    </row>
    <row r="251" spans="1:11">
      <c r="A251" s="160">
        <v>2615</v>
      </c>
      <c r="B251" s="138" t="s">
        <v>361</v>
      </c>
      <c r="C251" s="141">
        <v>0.59</v>
      </c>
      <c r="D251" s="139">
        <v>5000</v>
      </c>
      <c r="E251" s="142">
        <f t="shared" si="43"/>
        <v>1.18E-4</v>
      </c>
      <c r="F251" s="143"/>
      <c r="G251" s="139"/>
      <c r="H251" s="140">
        <f t="shared" ref="H251:H255" si="45">E251</f>
        <v>1.18E-4</v>
      </c>
      <c r="I251" s="144">
        <v>0.05</v>
      </c>
      <c r="J251" s="139" t="s">
        <v>117</v>
      </c>
      <c r="K251" s="202" t="s">
        <v>123</v>
      </c>
    </row>
    <row r="252" spans="1:11">
      <c r="A252" s="160">
        <v>2616</v>
      </c>
      <c r="B252" s="138" t="s">
        <v>362</v>
      </c>
      <c r="C252" s="144">
        <v>7.4</v>
      </c>
      <c r="D252" s="139">
        <v>1000</v>
      </c>
      <c r="E252" s="202">
        <f t="shared" si="43"/>
        <v>7.4000000000000003E-3</v>
      </c>
      <c r="F252" s="203"/>
      <c r="G252" s="139"/>
      <c r="H252" s="203">
        <f t="shared" si="45"/>
        <v>7.4000000000000003E-3</v>
      </c>
      <c r="I252" s="144">
        <v>0.05</v>
      </c>
      <c r="J252" s="139" t="s">
        <v>117</v>
      </c>
      <c r="K252" s="167" t="s">
        <v>121</v>
      </c>
    </row>
    <row r="253" spans="1:11">
      <c r="A253" s="160">
        <v>2617</v>
      </c>
      <c r="B253" s="138" t="s">
        <v>363</v>
      </c>
      <c r="C253" s="144">
        <v>100</v>
      </c>
      <c r="D253" s="139">
        <v>5000</v>
      </c>
      <c r="E253" s="202">
        <f t="shared" si="43"/>
        <v>0.02</v>
      </c>
      <c r="F253" s="203"/>
      <c r="G253" s="139"/>
      <c r="H253" s="203">
        <f t="shared" si="45"/>
        <v>0.02</v>
      </c>
      <c r="I253" s="144">
        <v>0.05</v>
      </c>
      <c r="J253" s="139" t="s">
        <v>117</v>
      </c>
      <c r="K253" s="202" t="s">
        <v>123</v>
      </c>
    </row>
    <row r="254" spans="1:11">
      <c r="A254" s="160">
        <v>2618</v>
      </c>
      <c r="B254" s="138" t="s">
        <v>364</v>
      </c>
      <c r="C254" s="144">
        <v>100</v>
      </c>
      <c r="D254" s="139">
        <v>1000</v>
      </c>
      <c r="E254" s="202">
        <f t="shared" si="43"/>
        <v>0.1</v>
      </c>
      <c r="F254" s="203"/>
      <c r="G254" s="139"/>
      <c r="H254" s="203">
        <f t="shared" si="45"/>
        <v>0.1</v>
      </c>
      <c r="I254" s="144">
        <v>0.05</v>
      </c>
      <c r="J254" s="139" t="s">
        <v>117</v>
      </c>
      <c r="K254" s="202" t="s">
        <v>123</v>
      </c>
    </row>
    <row r="255" spans="1:11">
      <c r="A255" s="160">
        <v>2619</v>
      </c>
      <c r="B255" s="138" t="s">
        <v>365</v>
      </c>
      <c r="C255" s="144">
        <v>2.2000000000000002</v>
      </c>
      <c r="D255" s="139">
        <v>1000</v>
      </c>
      <c r="E255" s="202">
        <f t="shared" si="43"/>
        <v>2.2000000000000001E-3</v>
      </c>
      <c r="F255" s="203"/>
      <c r="G255" s="139"/>
      <c r="H255" s="203">
        <f t="shared" si="45"/>
        <v>2.2000000000000001E-3</v>
      </c>
      <c r="I255" s="144">
        <v>0.05</v>
      </c>
      <c r="J255" s="139" t="s">
        <v>117</v>
      </c>
      <c r="K255" s="202" t="s">
        <v>121</v>
      </c>
    </row>
    <row r="256" spans="1:11">
      <c r="A256" s="160">
        <v>2620</v>
      </c>
      <c r="B256" s="227" t="s">
        <v>366</v>
      </c>
      <c r="C256" s="144">
        <v>100</v>
      </c>
      <c r="D256" s="139">
        <v>1000</v>
      </c>
      <c r="E256" s="202">
        <f t="shared" si="43"/>
        <v>0.1</v>
      </c>
      <c r="F256" s="203">
        <v>100</v>
      </c>
      <c r="G256" s="139">
        <v>50</v>
      </c>
      <c r="H256" s="203">
        <f>+F256/G256</f>
        <v>2</v>
      </c>
      <c r="I256" s="144">
        <v>0.05</v>
      </c>
      <c r="J256" s="139" t="s">
        <v>117</v>
      </c>
      <c r="K256" s="167" t="s">
        <v>121</v>
      </c>
    </row>
    <row r="257" spans="1:11" ht="12.75">
      <c r="A257" s="160">
        <v>2621</v>
      </c>
      <c r="B257" s="228" t="s">
        <v>367</v>
      </c>
      <c r="C257" s="108">
        <v>100</v>
      </c>
      <c r="D257" s="99">
        <v>1000</v>
      </c>
      <c r="E257" s="202">
        <f t="shared" si="43"/>
        <v>0.1</v>
      </c>
      <c r="F257" s="97"/>
      <c r="G257" s="95"/>
      <c r="H257" s="203">
        <f>E257</f>
        <v>0.1</v>
      </c>
      <c r="I257" s="93">
        <v>1</v>
      </c>
      <c r="J257" s="92" t="s">
        <v>228</v>
      </c>
      <c r="K257" s="96" t="s">
        <v>118</v>
      </c>
    </row>
    <row r="258" spans="1:11" ht="12.75">
      <c r="A258" s="229">
        <v>2622</v>
      </c>
      <c r="B258" s="230" t="s">
        <v>368</v>
      </c>
      <c r="C258" s="144">
        <v>60.2</v>
      </c>
      <c r="D258" s="95">
        <v>1000</v>
      </c>
      <c r="E258" s="202">
        <v>6.0200000000000004E-2</v>
      </c>
      <c r="F258" s="97">
        <v>1.5</v>
      </c>
      <c r="G258" s="95">
        <v>50</v>
      </c>
      <c r="H258" s="203">
        <v>0.03</v>
      </c>
      <c r="I258" s="93">
        <v>0.5</v>
      </c>
      <c r="J258" s="92" t="s">
        <v>137</v>
      </c>
      <c r="K258" s="96" t="s">
        <v>123</v>
      </c>
    </row>
    <row r="259" spans="1:11" ht="12.75">
      <c r="A259" s="229">
        <v>2623</v>
      </c>
      <c r="B259" s="230" t="s">
        <v>369</v>
      </c>
      <c r="C259" s="144">
        <v>100</v>
      </c>
      <c r="D259" s="95">
        <v>5000</v>
      </c>
      <c r="E259" s="202">
        <v>0.02</v>
      </c>
      <c r="F259" s="97"/>
      <c r="G259" s="95"/>
      <c r="H259" s="203">
        <v>0.02</v>
      </c>
      <c r="I259" s="93">
        <v>0.05</v>
      </c>
      <c r="J259" s="92" t="s">
        <v>117</v>
      </c>
      <c r="K259" s="96" t="s">
        <v>123</v>
      </c>
    </row>
    <row r="260" spans="1:11" ht="12.75">
      <c r="A260" s="229">
        <v>2624</v>
      </c>
      <c r="B260" s="230" t="s">
        <v>370</v>
      </c>
      <c r="C260" s="144">
        <v>100</v>
      </c>
      <c r="D260" s="95">
        <v>1000</v>
      </c>
      <c r="E260" s="202">
        <v>0.1</v>
      </c>
      <c r="F260" s="97"/>
      <c r="G260" s="95"/>
      <c r="H260" s="203">
        <v>0.1</v>
      </c>
      <c r="I260" s="93">
        <v>0.15</v>
      </c>
      <c r="J260" s="92" t="s">
        <v>117</v>
      </c>
      <c r="K260" s="96" t="s">
        <v>123</v>
      </c>
    </row>
    <row r="261" spans="1:11" ht="12.75">
      <c r="A261" s="229">
        <v>2625</v>
      </c>
      <c r="B261" s="230" t="s">
        <v>371</v>
      </c>
      <c r="C261" s="144">
        <v>100</v>
      </c>
      <c r="D261" s="95">
        <v>1000</v>
      </c>
      <c r="E261" s="202">
        <v>0.1</v>
      </c>
      <c r="F261" s="97"/>
      <c r="G261" s="95"/>
      <c r="H261" s="203">
        <v>0.1</v>
      </c>
      <c r="I261" s="93">
        <v>0.05</v>
      </c>
      <c r="J261" s="92" t="s">
        <v>117</v>
      </c>
      <c r="K261" s="96" t="s">
        <v>123</v>
      </c>
    </row>
    <row r="262" spans="1:11" ht="12.75">
      <c r="A262" s="229">
        <v>2626</v>
      </c>
      <c r="B262" s="230" t="s">
        <v>372</v>
      </c>
      <c r="C262" s="144">
        <v>500</v>
      </c>
      <c r="D262" s="95">
        <v>1000</v>
      </c>
      <c r="E262" s="202">
        <v>0.5</v>
      </c>
      <c r="F262" s="97">
        <v>5477</v>
      </c>
      <c r="G262" s="95">
        <v>100</v>
      </c>
      <c r="H262" s="203">
        <v>54.77</v>
      </c>
      <c r="I262" s="93">
        <v>0.05</v>
      </c>
      <c r="J262" s="92" t="s">
        <v>117</v>
      </c>
      <c r="K262" s="96" t="s">
        <v>123</v>
      </c>
    </row>
    <row r="263" spans="1:11" ht="12.75">
      <c r="A263" s="229">
        <v>2627</v>
      </c>
      <c r="B263" s="230" t="s">
        <v>373</v>
      </c>
      <c r="C263" s="144">
        <v>429</v>
      </c>
      <c r="D263" s="95">
        <v>1000</v>
      </c>
      <c r="E263" s="202">
        <v>0.42899999999999999</v>
      </c>
      <c r="F263" s="97"/>
      <c r="G263" s="95"/>
      <c r="H263" s="203">
        <v>0.42899999999999999</v>
      </c>
      <c r="I263" s="93">
        <v>0.05</v>
      </c>
      <c r="J263" s="92" t="s">
        <v>117</v>
      </c>
      <c r="K263" s="96" t="s">
        <v>123</v>
      </c>
    </row>
    <row r="264" spans="1:11" ht="12.75">
      <c r="A264" s="229">
        <v>2628</v>
      </c>
      <c r="B264" s="230" t="s">
        <v>374</v>
      </c>
      <c r="C264" s="144">
        <v>7417</v>
      </c>
      <c r="D264" s="95">
        <v>1000</v>
      </c>
      <c r="E264" s="202">
        <v>7.4169999999999998</v>
      </c>
      <c r="F264" s="97"/>
      <c r="G264" s="95"/>
      <c r="H264" s="203">
        <v>7.4169999999999998</v>
      </c>
      <c r="I264" s="93">
        <v>0.05</v>
      </c>
      <c r="J264" s="92" t="s">
        <v>117</v>
      </c>
      <c r="K264" s="96" t="s">
        <v>123</v>
      </c>
    </row>
    <row r="265" spans="1:11" ht="12.75">
      <c r="A265" s="229">
        <v>2629</v>
      </c>
      <c r="B265" s="230" t="s">
        <v>375</v>
      </c>
      <c r="C265" s="144">
        <v>100</v>
      </c>
      <c r="D265" s="95">
        <v>1000</v>
      </c>
      <c r="E265" s="202">
        <v>0.1</v>
      </c>
      <c r="F265" s="97">
        <v>1</v>
      </c>
      <c r="G265" s="95">
        <v>50</v>
      </c>
      <c r="H265" s="203">
        <v>0.02</v>
      </c>
      <c r="I265" s="93">
        <v>0.05</v>
      </c>
      <c r="J265" s="92" t="s">
        <v>117</v>
      </c>
      <c r="K265" s="96" t="s">
        <v>121</v>
      </c>
    </row>
    <row r="266" spans="1:11" ht="12.75">
      <c r="A266" s="229">
        <v>2630</v>
      </c>
      <c r="B266" s="230" t="s">
        <v>376</v>
      </c>
      <c r="C266" s="144">
        <v>100</v>
      </c>
      <c r="D266" s="95">
        <v>1000</v>
      </c>
      <c r="E266" s="202">
        <v>0.1</v>
      </c>
      <c r="F266" s="97">
        <v>8.8000000000000005E-3</v>
      </c>
      <c r="G266" s="95">
        <v>10</v>
      </c>
      <c r="H266" s="203">
        <v>8.8000000000000003E-4</v>
      </c>
      <c r="I266" s="93">
        <v>1</v>
      </c>
      <c r="J266" s="92" t="s">
        <v>228</v>
      </c>
      <c r="K266" s="96" t="s">
        <v>123</v>
      </c>
    </row>
    <row r="267" spans="1:11" ht="12.75">
      <c r="A267" s="229">
        <v>2631</v>
      </c>
      <c r="B267" s="230" t="s">
        <v>377</v>
      </c>
      <c r="C267" s="144">
        <v>100</v>
      </c>
      <c r="D267" s="95">
        <v>5000</v>
      </c>
      <c r="E267" s="202">
        <v>0.02</v>
      </c>
      <c r="F267" s="97">
        <v>1.1199999999999999E-3</v>
      </c>
      <c r="G267" s="95">
        <v>10</v>
      </c>
      <c r="H267" s="203">
        <v>1.1199999999999998E-4</v>
      </c>
      <c r="I267" s="93">
        <v>0.05</v>
      </c>
      <c r="J267" s="92" t="s">
        <v>117</v>
      </c>
      <c r="K267" s="96" t="s">
        <v>118</v>
      </c>
    </row>
    <row r="268" spans="1:11" ht="12.75">
      <c r="A268" s="229">
        <v>2632</v>
      </c>
      <c r="B268" s="230" t="s">
        <v>378</v>
      </c>
      <c r="C268" s="144">
        <v>100</v>
      </c>
      <c r="D268" s="95">
        <v>1000</v>
      </c>
      <c r="E268" s="202">
        <v>0.1</v>
      </c>
      <c r="F268" s="97">
        <v>100</v>
      </c>
      <c r="G268" s="95">
        <v>50</v>
      </c>
      <c r="H268" s="203">
        <v>2</v>
      </c>
      <c r="I268" s="93">
        <v>1</v>
      </c>
      <c r="J268" s="92" t="s">
        <v>228</v>
      </c>
      <c r="K268" s="96" t="s">
        <v>118</v>
      </c>
    </row>
    <row r="269" spans="1:11">
      <c r="A269" s="231">
        <v>2633</v>
      </c>
      <c r="B269" s="164" t="s">
        <v>379</v>
      </c>
      <c r="C269" s="165">
        <v>1</v>
      </c>
      <c r="D269" s="166">
        <v>10000</v>
      </c>
      <c r="E269" s="167">
        <f t="shared" si="43"/>
        <v>1E-4</v>
      </c>
      <c r="F269" s="165"/>
      <c r="G269" s="166"/>
      <c r="H269" s="167">
        <f>E269</f>
        <v>1E-4</v>
      </c>
      <c r="I269" s="165">
        <v>0.5</v>
      </c>
      <c r="J269" s="166" t="s">
        <v>137</v>
      </c>
      <c r="K269" s="167" t="s">
        <v>123</v>
      </c>
    </row>
    <row r="270" spans="1:11" ht="12.75">
      <c r="A270" s="169">
        <v>2634</v>
      </c>
      <c r="B270" s="196" t="s">
        <v>380</v>
      </c>
      <c r="C270" s="215">
        <v>54</v>
      </c>
      <c r="D270" s="105">
        <v>1000</v>
      </c>
      <c r="E270" s="104">
        <f t="shared" si="43"/>
        <v>5.3999999999999999E-2</v>
      </c>
      <c r="F270" s="107">
        <v>100</v>
      </c>
      <c r="G270" s="107">
        <v>50</v>
      </c>
      <c r="H270" s="217">
        <f>+F270/G270</f>
        <v>2</v>
      </c>
      <c r="I270" s="106">
        <v>0.05</v>
      </c>
      <c r="J270" s="105" t="s">
        <v>117</v>
      </c>
      <c r="K270" s="104" t="s">
        <v>123</v>
      </c>
    </row>
    <row r="271" spans="1:11" ht="12.75">
      <c r="A271" s="165">
        <v>2635</v>
      </c>
      <c r="B271" s="227" t="s">
        <v>381</v>
      </c>
      <c r="C271" s="144">
        <v>100</v>
      </c>
      <c r="D271" s="92">
        <v>10000</v>
      </c>
      <c r="E271" s="91">
        <f t="shared" si="43"/>
        <v>0.01</v>
      </c>
      <c r="F271" s="95"/>
      <c r="G271" s="95"/>
      <c r="H271" s="203">
        <f>E271</f>
        <v>0.01</v>
      </c>
      <c r="I271" s="93">
        <v>1</v>
      </c>
      <c r="J271" s="92" t="s">
        <v>228</v>
      </c>
      <c r="K271" s="91" t="s">
        <v>123</v>
      </c>
    </row>
    <row r="272" spans="1:11" ht="12.75">
      <c r="A272" s="165">
        <v>2636</v>
      </c>
      <c r="B272" s="227" t="s">
        <v>382</v>
      </c>
      <c r="C272" s="144">
        <v>100</v>
      </c>
      <c r="D272" s="92">
        <v>1000</v>
      </c>
      <c r="E272" s="91">
        <f t="shared" si="43"/>
        <v>0.1</v>
      </c>
      <c r="F272" s="95"/>
      <c r="G272" s="95"/>
      <c r="H272" s="203">
        <f>E272</f>
        <v>0.1</v>
      </c>
      <c r="I272" s="93">
        <v>0.05</v>
      </c>
      <c r="J272" s="92" t="s">
        <v>117</v>
      </c>
      <c r="K272" s="91" t="s">
        <v>123</v>
      </c>
    </row>
    <row r="273" spans="1:11" ht="12.75">
      <c r="A273" s="165">
        <v>2637</v>
      </c>
      <c r="B273" s="227" t="s">
        <v>383</v>
      </c>
      <c r="C273" s="144">
        <v>10.7</v>
      </c>
      <c r="D273" s="92">
        <v>1000</v>
      </c>
      <c r="E273" s="91">
        <f t="shared" si="43"/>
        <v>1.0699999999999999E-2</v>
      </c>
      <c r="F273" s="95"/>
      <c r="G273" s="95"/>
      <c r="H273" s="203">
        <f>E273</f>
        <v>1.0699999999999999E-2</v>
      </c>
      <c r="I273" s="93">
        <v>0.05</v>
      </c>
      <c r="J273" s="92" t="s">
        <v>117</v>
      </c>
      <c r="K273" s="91" t="s">
        <v>123</v>
      </c>
    </row>
    <row r="274" spans="1:11" ht="12.75">
      <c r="A274" s="165">
        <v>2638</v>
      </c>
      <c r="B274" s="227" t="s">
        <v>384</v>
      </c>
      <c r="C274" s="144">
        <v>100</v>
      </c>
      <c r="D274" s="92">
        <v>1000</v>
      </c>
      <c r="E274" s="91">
        <f t="shared" si="43"/>
        <v>0.1</v>
      </c>
      <c r="F274" s="95"/>
      <c r="G274" s="95"/>
      <c r="H274" s="203">
        <f>E274</f>
        <v>0.1</v>
      </c>
      <c r="I274" s="93">
        <v>0.05</v>
      </c>
      <c r="J274" s="92" t="s">
        <v>117</v>
      </c>
      <c r="K274" s="91" t="s">
        <v>123</v>
      </c>
    </row>
    <row r="275" spans="1:11" ht="12.75">
      <c r="A275" s="165">
        <v>2639</v>
      </c>
      <c r="B275" s="227" t="s">
        <v>385</v>
      </c>
      <c r="C275" s="144">
        <v>1000</v>
      </c>
      <c r="D275" s="92">
        <v>1000</v>
      </c>
      <c r="E275" s="91">
        <f t="shared" si="43"/>
        <v>1</v>
      </c>
      <c r="F275" s="95"/>
      <c r="G275" s="95"/>
      <c r="H275" s="203">
        <f>E275</f>
        <v>1</v>
      </c>
      <c r="I275" s="93">
        <v>0.05</v>
      </c>
      <c r="J275" s="92" t="s">
        <v>117</v>
      </c>
      <c r="K275" s="91" t="s">
        <v>123</v>
      </c>
    </row>
    <row r="276" spans="1:11" ht="12.75">
      <c r="A276" s="165">
        <v>2640</v>
      </c>
      <c r="B276" s="227" t="s">
        <v>386</v>
      </c>
      <c r="C276" s="144">
        <v>0.35699999999999998</v>
      </c>
      <c r="D276" s="92">
        <v>1000</v>
      </c>
      <c r="E276" s="91">
        <f t="shared" si="43"/>
        <v>3.57E-4</v>
      </c>
      <c r="F276" s="95">
        <v>7.1499999999999994E-2</v>
      </c>
      <c r="G276" s="95">
        <v>100</v>
      </c>
      <c r="H276" s="203">
        <f>+F276/G276</f>
        <v>7.1499999999999992E-4</v>
      </c>
      <c r="I276" s="93">
        <v>1</v>
      </c>
      <c r="J276" s="92" t="s">
        <v>123</v>
      </c>
      <c r="K276" s="91" t="s">
        <v>123</v>
      </c>
    </row>
    <row r="277" spans="1:11" ht="12.75">
      <c r="A277" s="229">
        <v>2641</v>
      </c>
      <c r="B277" s="228" t="s">
        <v>387</v>
      </c>
      <c r="C277" s="144">
        <v>100</v>
      </c>
      <c r="D277" s="92">
        <v>1000</v>
      </c>
      <c r="E277" s="91">
        <f t="shared" si="43"/>
        <v>0.1</v>
      </c>
      <c r="F277" s="103"/>
      <c r="G277" s="102"/>
      <c r="H277" s="101">
        <f>E277</f>
        <v>0.1</v>
      </c>
      <c r="I277" s="100">
        <v>0.05</v>
      </c>
      <c r="J277" s="99" t="s">
        <v>117</v>
      </c>
      <c r="K277" s="98" t="s">
        <v>123</v>
      </c>
    </row>
    <row r="278" spans="1:11" ht="12.75">
      <c r="A278" s="229">
        <v>2642</v>
      </c>
      <c r="B278" s="228" t="s">
        <v>388</v>
      </c>
      <c r="C278" s="144">
        <v>1199</v>
      </c>
      <c r="D278" s="92">
        <v>5000</v>
      </c>
      <c r="E278" s="91">
        <f t="shared" si="43"/>
        <v>0.23980000000000001</v>
      </c>
      <c r="F278" s="97"/>
      <c r="G278" s="95"/>
      <c r="H278" s="94">
        <f>E278</f>
        <v>0.23980000000000001</v>
      </c>
      <c r="I278" s="93">
        <v>0.15</v>
      </c>
      <c r="J278" s="92" t="s">
        <v>117</v>
      </c>
      <c r="K278" s="96" t="s">
        <v>123</v>
      </c>
    </row>
    <row r="279" spans="1:11" ht="12.75">
      <c r="A279" s="165">
        <v>2643</v>
      </c>
      <c r="B279" s="227" t="s">
        <v>389</v>
      </c>
      <c r="C279" s="144">
        <v>100</v>
      </c>
      <c r="D279" s="92">
        <v>1000</v>
      </c>
      <c r="E279" s="91">
        <f t="shared" si="43"/>
        <v>0.1</v>
      </c>
      <c r="F279" s="95"/>
      <c r="G279" s="95"/>
      <c r="H279" s="94">
        <f>E279</f>
        <v>0.1</v>
      </c>
      <c r="I279" s="93">
        <v>0.05</v>
      </c>
      <c r="J279" s="92" t="s">
        <v>117</v>
      </c>
      <c r="K279" s="91" t="s">
        <v>123</v>
      </c>
    </row>
    <row r="280" spans="1:11" ht="12.75">
      <c r="A280" s="229">
        <v>2644</v>
      </c>
      <c r="B280" s="227" t="s">
        <v>390</v>
      </c>
      <c r="C280" s="232">
        <v>100</v>
      </c>
      <c r="D280" s="86">
        <v>1000</v>
      </c>
      <c r="E280" s="91">
        <f t="shared" si="43"/>
        <v>0.1</v>
      </c>
      <c r="F280" s="90"/>
      <c r="G280" s="89"/>
      <c r="H280" s="88">
        <f>E280</f>
        <v>0.1</v>
      </c>
      <c r="I280" s="87">
        <v>0.05</v>
      </c>
      <c r="J280" s="86" t="s">
        <v>117</v>
      </c>
      <c r="K280" s="85" t="s">
        <v>121</v>
      </c>
    </row>
    <row r="281" spans="1:11" ht="12.75">
      <c r="A281" s="229">
        <v>2645</v>
      </c>
      <c r="B281" s="227" t="s">
        <v>391</v>
      </c>
      <c r="C281" s="232">
        <v>50</v>
      </c>
      <c r="D281" s="86">
        <v>5000</v>
      </c>
      <c r="E281" s="91">
        <f t="shared" si="43"/>
        <v>0.01</v>
      </c>
      <c r="F281" s="90"/>
      <c r="G281" s="89"/>
      <c r="H281" s="88">
        <f>E281</f>
        <v>0.01</v>
      </c>
      <c r="I281" s="87">
        <v>0.05</v>
      </c>
      <c r="J281" s="86" t="s">
        <v>117</v>
      </c>
      <c r="K281" s="85" t="s">
        <v>123</v>
      </c>
    </row>
    <row r="282" spans="1:11" ht="13.5" thickBot="1">
      <c r="A282" s="233">
        <v>2646</v>
      </c>
      <c r="B282" s="148" t="s">
        <v>392</v>
      </c>
      <c r="C282" s="207">
        <v>100</v>
      </c>
      <c r="D282" s="79">
        <v>1000</v>
      </c>
      <c r="E282" s="84">
        <f t="shared" si="43"/>
        <v>0.1</v>
      </c>
      <c r="F282" s="83">
        <v>100</v>
      </c>
      <c r="G282" s="82">
        <v>50</v>
      </c>
      <c r="H282" s="81">
        <f>F282/G282</f>
        <v>2</v>
      </c>
      <c r="I282" s="80">
        <v>0.05</v>
      </c>
      <c r="J282" s="79" t="s">
        <v>117</v>
      </c>
      <c r="K282" s="78" t="s">
        <v>123</v>
      </c>
    </row>
    <row r="283" spans="1:11" ht="12.75">
      <c r="A283"/>
      <c r="B283"/>
      <c r="C283"/>
      <c r="D283"/>
      <c r="E283"/>
      <c r="F283"/>
      <c r="G283"/>
      <c r="H283"/>
      <c r="I283"/>
      <c r="J283"/>
      <c r="K283"/>
    </row>
    <row r="284" spans="1:11" customFormat="1" ht="12.75">
      <c r="A284" s="136"/>
      <c r="B284" s="114"/>
      <c r="C284" s="115"/>
      <c r="D284" s="115"/>
      <c r="E284" s="115"/>
      <c r="F284" s="115"/>
      <c r="G284" s="115"/>
      <c r="H284" s="115"/>
      <c r="I284" s="115"/>
      <c r="J284" s="115"/>
      <c r="K284" s="115"/>
    </row>
    <row r="285" spans="1:11">
      <c r="A285" s="234" t="s">
        <v>393</v>
      </c>
      <c r="B285" s="178"/>
      <c r="C285" s="179"/>
      <c r="D285" s="179"/>
      <c r="E285" s="179"/>
      <c r="F285" s="179"/>
      <c r="G285" s="179"/>
      <c r="H285" s="179"/>
      <c r="I285" s="179"/>
    </row>
    <row r="286" spans="1:11" ht="14.25" customHeight="1">
      <c r="A286" s="235" t="s">
        <v>394</v>
      </c>
      <c r="B286" s="178" t="s">
        <v>395</v>
      </c>
      <c r="C286" s="179"/>
      <c r="D286" s="179"/>
      <c r="E286" s="179"/>
      <c r="F286" s="179"/>
      <c r="G286" s="179"/>
      <c r="H286" s="179"/>
      <c r="I286" s="179"/>
    </row>
    <row r="287" spans="1:11">
      <c r="A287" s="178" t="s">
        <v>396</v>
      </c>
      <c r="B287" s="178" t="s">
        <v>397</v>
      </c>
      <c r="C287" s="179"/>
      <c r="D287" s="179"/>
      <c r="E287" s="179"/>
      <c r="F287" s="179"/>
      <c r="G287" s="179"/>
      <c r="H287" s="179"/>
      <c r="I287" s="179"/>
    </row>
    <row r="288" spans="1:11">
      <c r="A288" s="178"/>
      <c r="B288" s="178" t="s">
        <v>398</v>
      </c>
      <c r="C288" s="179"/>
      <c r="D288" s="179"/>
      <c r="E288" s="179"/>
      <c r="F288" s="179"/>
      <c r="G288" s="179"/>
      <c r="H288" s="179"/>
      <c r="I288" s="179"/>
    </row>
    <row r="289" spans="1:9">
      <c r="A289" s="235" t="s">
        <v>399</v>
      </c>
      <c r="B289" s="178" t="s">
        <v>400</v>
      </c>
      <c r="C289" s="179"/>
      <c r="D289" s="179"/>
      <c r="E289" s="179"/>
      <c r="F289" s="179"/>
      <c r="G289" s="179"/>
      <c r="H289" s="179"/>
      <c r="I289" s="179"/>
    </row>
    <row r="290" spans="1:9">
      <c r="A290" s="235" t="s">
        <v>401</v>
      </c>
      <c r="B290" s="178" t="s">
        <v>402</v>
      </c>
      <c r="C290" s="179"/>
      <c r="D290" s="179"/>
      <c r="E290" s="179"/>
      <c r="F290" s="179"/>
      <c r="G290" s="179"/>
      <c r="H290" s="179"/>
      <c r="I290" s="179"/>
    </row>
    <row r="291" spans="1:9" ht="13.5" customHeight="1">
      <c r="A291" s="235"/>
      <c r="B291" s="178"/>
      <c r="C291" s="179"/>
      <c r="D291" s="179"/>
      <c r="E291" s="179"/>
      <c r="F291" s="179"/>
      <c r="G291" s="179"/>
      <c r="H291" s="179"/>
      <c r="I291" s="179"/>
    </row>
    <row r="292" spans="1:9" ht="15.75">
      <c r="A292" s="236" t="s">
        <v>403</v>
      </c>
    </row>
    <row r="293" spans="1:9">
      <c r="A293" s="234" t="s">
        <v>404</v>
      </c>
      <c r="B293" s="178" t="s">
        <v>405</v>
      </c>
    </row>
    <row r="294" spans="1:9">
      <c r="A294" s="234" t="s">
        <v>406</v>
      </c>
      <c r="B294" s="178" t="s">
        <v>407</v>
      </c>
    </row>
    <row r="295" spans="1:9">
      <c r="A295" s="234" t="s">
        <v>408</v>
      </c>
      <c r="B295" s="178" t="s">
        <v>409</v>
      </c>
    </row>
    <row r="296" spans="1:9">
      <c r="A296" s="234" t="s">
        <v>410</v>
      </c>
      <c r="B296" s="178" t="s">
        <v>411</v>
      </c>
    </row>
    <row r="297" spans="1:9">
      <c r="A297" s="234" t="s">
        <v>412</v>
      </c>
      <c r="B297" s="178" t="s">
        <v>413</v>
      </c>
    </row>
    <row r="298" spans="1:9" s="115" customFormat="1">
      <c r="A298" s="237" t="s">
        <v>414</v>
      </c>
      <c r="B298" s="114"/>
    </row>
    <row r="299" spans="1:9" s="115" customFormat="1">
      <c r="A299" s="234" t="s">
        <v>415</v>
      </c>
      <c r="B299" s="178" t="s">
        <v>416</v>
      </c>
    </row>
    <row r="300" spans="1:9" s="115" customFormat="1">
      <c r="A300" s="234" t="s">
        <v>137</v>
      </c>
      <c r="B300" s="178" t="s">
        <v>417</v>
      </c>
    </row>
    <row r="301" spans="1:9" s="115" customFormat="1">
      <c r="A301" s="234" t="s">
        <v>418</v>
      </c>
      <c r="B301" s="178" t="s">
        <v>419</v>
      </c>
    </row>
    <row r="302" spans="1:9" s="115" customFormat="1">
      <c r="A302" s="234" t="s">
        <v>420</v>
      </c>
      <c r="B302" s="178" t="s">
        <v>421</v>
      </c>
    </row>
    <row r="303" spans="1:9" s="115" customFormat="1">
      <c r="A303" s="234" t="s">
        <v>422</v>
      </c>
      <c r="B303" s="178" t="s">
        <v>423</v>
      </c>
    </row>
    <row r="304" spans="1:9" s="115" customFormat="1">
      <c r="A304" s="237" t="s">
        <v>424</v>
      </c>
      <c r="B304" s="114"/>
    </row>
    <row r="305" spans="1:2" s="115" customFormat="1">
      <c r="A305" s="234" t="s">
        <v>425</v>
      </c>
      <c r="B305" s="178" t="s">
        <v>426</v>
      </c>
    </row>
    <row r="306" spans="1:2" s="115" customFormat="1">
      <c r="A306" s="234" t="s">
        <v>427</v>
      </c>
      <c r="B306" s="178" t="s">
        <v>428</v>
      </c>
    </row>
    <row r="307" spans="1:2" s="115" customFormat="1">
      <c r="A307" s="234" t="s">
        <v>420</v>
      </c>
      <c r="B307" s="178" t="s">
        <v>421</v>
      </c>
    </row>
    <row r="308" spans="1:2" s="115" customFormat="1">
      <c r="A308" s="234" t="s">
        <v>422</v>
      </c>
      <c r="B308" s="178" t="s">
        <v>423</v>
      </c>
    </row>
    <row r="309" spans="1:2" s="115" customFormat="1">
      <c r="A309" s="136"/>
      <c r="B309" s="114"/>
    </row>
    <row r="310" spans="1:2" s="115" customFormat="1">
      <c r="A310" s="136"/>
      <c r="B310" s="114"/>
    </row>
    <row r="311" spans="1:2" s="115" customFormat="1">
      <c r="A311" s="136"/>
      <c r="B311" s="114"/>
    </row>
    <row r="312" spans="1:2" s="115" customFormat="1">
      <c r="A312" s="136"/>
      <c r="B312" s="114"/>
    </row>
    <row r="313" spans="1:2" s="115" customFormat="1">
      <c r="A313" s="136"/>
      <c r="B313" s="114"/>
    </row>
    <row r="314" spans="1:2">
      <c r="A314" s="136"/>
    </row>
    <row r="315" spans="1:2">
      <c r="A315" s="136"/>
    </row>
    <row r="316" spans="1:2">
      <c r="A316" s="136"/>
    </row>
    <row r="317" spans="1:2">
      <c r="A317" s="136"/>
    </row>
    <row r="318" spans="1:2">
      <c r="A318" s="136"/>
    </row>
    <row r="319" spans="1:2">
      <c r="A319" s="136"/>
    </row>
    <row r="320" spans="1:2">
      <c r="A320" s="136"/>
    </row>
    <row r="321" spans="1:1">
      <c r="A321" s="136"/>
    </row>
    <row r="322" spans="1:1">
      <c r="A322" s="136"/>
    </row>
    <row r="323" spans="1:1">
      <c r="A323" s="136"/>
    </row>
    <row r="324" spans="1:1">
      <c r="A324" s="136"/>
    </row>
    <row r="325" spans="1:1">
      <c r="A325" s="136"/>
    </row>
    <row r="326" spans="1:1">
      <c r="A326" s="136"/>
    </row>
    <row r="327" spans="1:1">
      <c r="A327" s="136"/>
    </row>
    <row r="328" spans="1:1">
      <c r="A328" s="136"/>
    </row>
    <row r="329" spans="1:1">
      <c r="A329" s="136"/>
    </row>
    <row r="330" spans="1:1">
      <c r="A330" s="136"/>
    </row>
    <row r="331" spans="1:1">
      <c r="A331" s="136"/>
    </row>
    <row r="332" spans="1:1">
      <c r="A332" s="136"/>
    </row>
    <row r="333" spans="1:1">
      <c r="A333" s="136"/>
    </row>
    <row r="334" spans="1:1">
      <c r="A334" s="136"/>
    </row>
    <row r="335" spans="1:1">
      <c r="A335" s="136"/>
    </row>
    <row r="336" spans="1:1">
      <c r="A336" s="136"/>
    </row>
    <row r="337" spans="1:1">
      <c r="A337" s="136"/>
    </row>
    <row r="338" spans="1:1">
      <c r="A338" s="136"/>
    </row>
    <row r="339" spans="1:1">
      <c r="A339" s="136"/>
    </row>
    <row r="340" spans="1:1">
      <c r="A340" s="136"/>
    </row>
    <row r="341" spans="1:1">
      <c r="A341" s="136"/>
    </row>
    <row r="342" spans="1:1">
      <c r="A342" s="136"/>
    </row>
    <row r="343" spans="1:1">
      <c r="A343" s="136"/>
    </row>
    <row r="344" spans="1:1">
      <c r="A344" s="136"/>
    </row>
    <row r="345" spans="1:1">
      <c r="A345" s="136"/>
    </row>
    <row r="346" spans="1:1">
      <c r="A346" s="136"/>
    </row>
    <row r="347" spans="1:1">
      <c r="A347" s="136"/>
    </row>
    <row r="348" spans="1:1">
      <c r="A348" s="136"/>
    </row>
    <row r="349" spans="1:1">
      <c r="A349" s="136"/>
    </row>
    <row r="350" spans="1:1">
      <c r="A350" s="136"/>
    </row>
    <row r="351" spans="1:1">
      <c r="A351" s="136"/>
    </row>
    <row r="352" spans="1:1">
      <c r="A352" s="136"/>
    </row>
    <row r="353" spans="1:1">
      <c r="A353" s="136"/>
    </row>
    <row r="354" spans="1:1">
      <c r="A354" s="136"/>
    </row>
    <row r="355" spans="1:1">
      <c r="A355" s="136"/>
    </row>
    <row r="356" spans="1:1">
      <c r="A356" s="136"/>
    </row>
    <row r="357" spans="1:1">
      <c r="A357" s="136"/>
    </row>
    <row r="358" spans="1:1">
      <c r="A358" s="136"/>
    </row>
    <row r="359" spans="1:1">
      <c r="A359" s="136"/>
    </row>
    <row r="360" spans="1:1">
      <c r="A360" s="136"/>
    </row>
    <row r="361" spans="1:1">
      <c r="A361" s="136"/>
    </row>
    <row r="362" spans="1:1">
      <c r="A362" s="136"/>
    </row>
    <row r="363" spans="1:1">
      <c r="A363" s="136"/>
    </row>
    <row r="364" spans="1:1">
      <c r="A364" s="136"/>
    </row>
    <row r="365" spans="1:1">
      <c r="A365" s="136"/>
    </row>
    <row r="366" spans="1:1">
      <c r="A366" s="136"/>
    </row>
    <row r="367" spans="1:1">
      <c r="A367" s="136"/>
    </row>
    <row r="368" spans="1:1">
      <c r="A368" s="136"/>
    </row>
    <row r="369" spans="1:1">
      <c r="A369" s="136"/>
    </row>
    <row r="370" spans="1:1">
      <c r="A370" s="136"/>
    </row>
    <row r="371" spans="1:1">
      <c r="A371" s="136"/>
    </row>
    <row r="372" spans="1:1">
      <c r="A372" s="136"/>
    </row>
    <row r="373" spans="1:1">
      <c r="A373" s="136"/>
    </row>
    <row r="374" spans="1:1">
      <c r="A374" s="136"/>
    </row>
    <row r="375" spans="1:1">
      <c r="A375" s="136"/>
    </row>
    <row r="376" spans="1:1">
      <c r="A376" s="136"/>
    </row>
    <row r="377" spans="1:1">
      <c r="A377" s="136"/>
    </row>
    <row r="378" spans="1:1">
      <c r="A378" s="136"/>
    </row>
    <row r="379" spans="1:1">
      <c r="A379" s="136"/>
    </row>
    <row r="380" spans="1:1">
      <c r="A380" s="136"/>
    </row>
    <row r="381" spans="1:1">
      <c r="A381" s="136"/>
    </row>
    <row r="382" spans="1:1">
      <c r="A382" s="136"/>
    </row>
    <row r="383" spans="1:1">
      <c r="A383" s="136"/>
    </row>
    <row r="384" spans="1:1">
      <c r="A384" s="136"/>
    </row>
    <row r="385" spans="1:1">
      <c r="A385" s="136"/>
    </row>
    <row r="386" spans="1:1">
      <c r="A386" s="136"/>
    </row>
    <row r="387" spans="1:1">
      <c r="A387" s="136"/>
    </row>
    <row r="388" spans="1:1">
      <c r="A388" s="136"/>
    </row>
    <row r="389" spans="1:1">
      <c r="A389" s="136"/>
    </row>
    <row r="390" spans="1:1">
      <c r="A390" s="136"/>
    </row>
    <row r="391" spans="1:1">
      <c r="A391" s="136"/>
    </row>
    <row r="392" spans="1:1">
      <c r="A392" s="136"/>
    </row>
    <row r="393" spans="1:1">
      <c r="A393" s="136"/>
    </row>
    <row r="394" spans="1:1">
      <c r="A394" s="136"/>
    </row>
    <row r="395" spans="1:1">
      <c r="A395" s="136"/>
    </row>
    <row r="396" spans="1:1">
      <c r="A396" s="136"/>
    </row>
    <row r="397" spans="1:1">
      <c r="A397" s="136"/>
    </row>
    <row r="398" spans="1:1">
      <c r="A398" s="136"/>
    </row>
    <row r="399" spans="1:1">
      <c r="A399" s="136"/>
    </row>
    <row r="400" spans="1:1">
      <c r="A400" s="136"/>
    </row>
    <row r="401" spans="1:1">
      <c r="A401" s="136"/>
    </row>
    <row r="402" spans="1:1">
      <c r="A402" s="136"/>
    </row>
    <row r="403" spans="1:1">
      <c r="A403" s="136"/>
    </row>
    <row r="404" spans="1:1">
      <c r="A404" s="136"/>
    </row>
    <row r="405" spans="1:1">
      <c r="A405" s="136"/>
    </row>
    <row r="406" spans="1:1">
      <c r="A406" s="136"/>
    </row>
    <row r="407" spans="1:1">
      <c r="A407" s="136"/>
    </row>
    <row r="408" spans="1:1">
      <c r="A408" s="136"/>
    </row>
    <row r="409" spans="1:1">
      <c r="A409" s="136"/>
    </row>
    <row r="410" spans="1:1">
      <c r="A410" s="136"/>
    </row>
    <row r="411" spans="1:1">
      <c r="A411" s="136"/>
    </row>
    <row r="412" spans="1:1">
      <c r="A412" s="136"/>
    </row>
    <row r="413" spans="1:1">
      <c r="A413" s="136"/>
    </row>
    <row r="414" spans="1:1">
      <c r="A414" s="136"/>
    </row>
    <row r="415" spans="1:1">
      <c r="A415" s="136"/>
    </row>
    <row r="416" spans="1:1">
      <c r="A416" s="136"/>
    </row>
    <row r="417" spans="1:1">
      <c r="A417" s="136"/>
    </row>
    <row r="418" spans="1:1">
      <c r="A418" s="136"/>
    </row>
    <row r="419" spans="1:1">
      <c r="A419" s="136"/>
    </row>
    <row r="420" spans="1:1">
      <c r="A420" s="136"/>
    </row>
    <row r="421" spans="1:1">
      <c r="A421" s="136"/>
    </row>
    <row r="422" spans="1:1">
      <c r="A422" s="136"/>
    </row>
    <row r="423" spans="1:1">
      <c r="A423" s="136"/>
    </row>
    <row r="424" spans="1:1">
      <c r="A424" s="136"/>
    </row>
    <row r="425" spans="1:1">
      <c r="A425" s="136"/>
    </row>
    <row r="426" spans="1:1">
      <c r="A426" s="136"/>
    </row>
    <row r="427" spans="1:1">
      <c r="A427" s="136"/>
    </row>
    <row r="428" spans="1:1">
      <c r="A428" s="136"/>
    </row>
    <row r="429" spans="1:1">
      <c r="A429" s="136"/>
    </row>
    <row r="430" spans="1:1">
      <c r="A430" s="136"/>
    </row>
    <row r="431" spans="1:1">
      <c r="A431" s="136"/>
    </row>
    <row r="432" spans="1:1">
      <c r="A432" s="136"/>
    </row>
    <row r="433" spans="1:1">
      <c r="A433" s="136"/>
    </row>
    <row r="434" spans="1:1">
      <c r="A434" s="136"/>
    </row>
    <row r="435" spans="1:1">
      <c r="A435" s="136"/>
    </row>
    <row r="436" spans="1:1">
      <c r="A436" s="136"/>
    </row>
    <row r="437" spans="1:1">
      <c r="A437" s="136"/>
    </row>
    <row r="438" spans="1:1">
      <c r="A438" s="136"/>
    </row>
    <row r="439" spans="1:1">
      <c r="A439" s="136"/>
    </row>
    <row r="440" spans="1:1">
      <c r="A440" s="136"/>
    </row>
    <row r="441" spans="1:1">
      <c r="A441" s="136"/>
    </row>
    <row r="442" spans="1:1">
      <c r="A442" s="136"/>
    </row>
    <row r="443" spans="1:1">
      <c r="A443" s="136"/>
    </row>
    <row r="444" spans="1:1">
      <c r="A444" s="136"/>
    </row>
    <row r="445" spans="1:1">
      <c r="A445" s="136"/>
    </row>
    <row r="446" spans="1:1">
      <c r="A446" s="136"/>
    </row>
    <row r="447" spans="1:1">
      <c r="A447" s="136"/>
    </row>
    <row r="448" spans="1:1">
      <c r="A448" s="136"/>
    </row>
    <row r="449" spans="1:1">
      <c r="A449" s="136"/>
    </row>
    <row r="450" spans="1:1">
      <c r="A450" s="136"/>
    </row>
    <row r="451" spans="1:1">
      <c r="A451" s="136"/>
    </row>
    <row r="452" spans="1:1">
      <c r="A452" s="136"/>
    </row>
    <row r="453" spans="1:1">
      <c r="A453" s="136"/>
    </row>
    <row r="454" spans="1:1">
      <c r="A454" s="136"/>
    </row>
    <row r="455" spans="1:1">
      <c r="A455" s="136"/>
    </row>
    <row r="456" spans="1:1">
      <c r="A456" s="136"/>
    </row>
    <row r="457" spans="1:1">
      <c r="A457" s="136"/>
    </row>
    <row r="458" spans="1:1">
      <c r="A458" s="136"/>
    </row>
    <row r="459" spans="1:1">
      <c r="A459" s="136"/>
    </row>
    <row r="460" spans="1:1">
      <c r="A460" s="136"/>
    </row>
    <row r="461" spans="1:1">
      <c r="A461" s="136"/>
    </row>
    <row r="462" spans="1:1">
      <c r="A462" s="136"/>
    </row>
    <row r="463" spans="1:1">
      <c r="A463" s="136"/>
    </row>
    <row r="464" spans="1:1">
      <c r="A464" s="136"/>
    </row>
    <row r="465" spans="1:1">
      <c r="A465" s="136"/>
    </row>
    <row r="466" spans="1:1">
      <c r="A466" s="136"/>
    </row>
    <row r="467" spans="1:1">
      <c r="A467" s="136"/>
    </row>
    <row r="468" spans="1:1">
      <c r="A468" s="136"/>
    </row>
    <row r="469" spans="1:1">
      <c r="A469" s="136"/>
    </row>
    <row r="470" spans="1:1">
      <c r="A470" s="136"/>
    </row>
    <row r="471" spans="1:1">
      <c r="A471" s="136"/>
    </row>
    <row r="472" spans="1:1">
      <c r="A472" s="136"/>
    </row>
    <row r="473" spans="1:1">
      <c r="A473" s="136"/>
    </row>
    <row r="474" spans="1:1">
      <c r="A474" s="136"/>
    </row>
    <row r="475" spans="1:1">
      <c r="A475" s="136"/>
    </row>
    <row r="476" spans="1:1">
      <c r="A476" s="136"/>
    </row>
    <row r="477" spans="1:1">
      <c r="A477" s="136"/>
    </row>
    <row r="478" spans="1:1">
      <c r="A478" s="136"/>
    </row>
    <row r="479" spans="1:1">
      <c r="A479" s="136"/>
    </row>
    <row r="480" spans="1:1">
      <c r="A480" s="136"/>
    </row>
    <row r="481" spans="1:1">
      <c r="A481" s="136"/>
    </row>
    <row r="482" spans="1:1">
      <c r="A482" s="136"/>
    </row>
    <row r="483" spans="1:1">
      <c r="A483" s="136"/>
    </row>
    <row r="484" spans="1:1">
      <c r="A484" s="136"/>
    </row>
    <row r="485" spans="1:1">
      <c r="A485" s="136"/>
    </row>
    <row r="486" spans="1:1">
      <c r="A486" s="136"/>
    </row>
    <row r="487" spans="1:1">
      <c r="A487" s="136"/>
    </row>
    <row r="488" spans="1:1">
      <c r="A488" s="136"/>
    </row>
    <row r="489" spans="1:1">
      <c r="A489" s="136"/>
    </row>
    <row r="490" spans="1:1">
      <c r="A490" s="136"/>
    </row>
    <row r="491" spans="1:1">
      <c r="A491" s="136"/>
    </row>
    <row r="492" spans="1:1">
      <c r="A492" s="136"/>
    </row>
    <row r="493" spans="1:1">
      <c r="A493" s="136"/>
    </row>
    <row r="494" spans="1:1">
      <c r="A494" s="136"/>
    </row>
    <row r="495" spans="1:1">
      <c r="A495" s="136"/>
    </row>
    <row r="496" spans="1:1">
      <c r="A496" s="136"/>
    </row>
    <row r="497" spans="1:1">
      <c r="A497" s="136"/>
    </row>
    <row r="498" spans="1:1">
      <c r="A498" s="136"/>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BBEB-753A-416C-A15B-111162F01844}">
  <sheetPr codeName="Ark5"/>
  <dimension ref="A1:J30"/>
  <sheetViews>
    <sheetView showWhiteSpace="0" zoomScaleNormal="100" workbookViewId="0">
      <selection activeCell="A3" sqref="A3:A4"/>
    </sheetView>
  </sheetViews>
  <sheetFormatPr defaultColWidth="8.85546875" defaultRowHeight="12.75"/>
  <cols>
    <col min="1" max="1" width="13.42578125" style="242" customWidth="1"/>
    <col min="2" max="2" width="14.710937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c r="A3" s="243" t="s">
        <v>430</v>
      </c>
      <c r="B3" s="241"/>
      <c r="C3" s="239"/>
      <c r="D3" s="239"/>
      <c r="E3" s="239"/>
      <c r="F3" s="240"/>
      <c r="G3" s="241"/>
      <c r="H3" s="241"/>
      <c r="I3" s="241"/>
      <c r="J3" s="241"/>
    </row>
    <row r="4" spans="1:10">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295" t="s">
        <v>432</v>
      </c>
      <c r="B6" s="296"/>
      <c r="C6" s="297"/>
      <c r="D6" s="298"/>
      <c r="E6" s="299"/>
      <c r="F6" s="240"/>
      <c r="G6" s="241"/>
      <c r="H6" s="241"/>
      <c r="I6" s="241"/>
      <c r="J6" s="241"/>
    </row>
    <row r="7" spans="1:10" ht="13.5" thickBot="1">
      <c r="A7" s="244"/>
      <c r="B7" s="241"/>
      <c r="C7" s="241"/>
      <c r="D7" s="241"/>
      <c r="E7" s="241"/>
      <c r="F7" s="241"/>
      <c r="G7" s="241"/>
      <c r="H7" s="241"/>
      <c r="I7" s="241"/>
      <c r="J7" s="241"/>
    </row>
    <row r="8" spans="1:10" ht="13.5" thickBot="1">
      <c r="A8" s="244"/>
      <c r="B8" s="245" t="s">
        <v>433</v>
      </c>
      <c r="C8" s="292"/>
      <c r="D8" s="293"/>
      <c r="E8" s="294"/>
      <c r="F8" s="241" t="s">
        <v>434</v>
      </c>
      <c r="G8" s="241"/>
      <c r="H8" s="241"/>
      <c r="I8" s="241"/>
      <c r="J8" s="241"/>
    </row>
    <row r="9" spans="1:10" ht="13.5" thickBot="1">
      <c r="A9" s="241"/>
      <c r="B9" s="241"/>
      <c r="C9" s="241"/>
      <c r="D9" s="241"/>
      <c r="E9" s="241"/>
      <c r="F9" s="241"/>
      <c r="G9" s="241"/>
      <c r="H9" s="241"/>
      <c r="I9" s="241"/>
      <c r="J9" s="241"/>
    </row>
    <row r="10" spans="1:10" ht="15" thickBot="1">
      <c r="A10" s="241"/>
      <c r="B10" s="245" t="s">
        <v>435</v>
      </c>
      <c r="C10" s="292"/>
      <c r="D10" s="293"/>
      <c r="E10" s="294"/>
      <c r="F10" s="241" t="s">
        <v>436</v>
      </c>
      <c r="G10" s="241"/>
      <c r="H10" s="241"/>
      <c r="I10" s="241"/>
      <c r="J10" s="241"/>
    </row>
    <row r="11" spans="1:10">
      <c r="A11" s="241"/>
      <c r="B11" s="246"/>
      <c r="C11" s="241"/>
      <c r="D11" s="241"/>
      <c r="E11" s="241"/>
      <c r="F11" s="241"/>
      <c r="G11" s="241"/>
      <c r="H11" s="241"/>
      <c r="I11" s="241"/>
      <c r="J11" s="241"/>
    </row>
    <row r="12" spans="1:10" ht="13.5" thickBot="1">
      <c r="A12" s="241"/>
      <c r="B12" s="241"/>
      <c r="C12" s="241"/>
      <c r="D12" s="241"/>
      <c r="E12" s="241"/>
      <c r="F12" s="241"/>
      <c r="G12" s="241"/>
      <c r="H12" s="241"/>
      <c r="I12" s="241"/>
      <c r="J12" s="241"/>
    </row>
    <row r="13" spans="1:10" ht="15" thickBot="1">
      <c r="A13" s="241"/>
      <c r="B13" s="245" t="s">
        <v>437</v>
      </c>
      <c r="C13" s="292"/>
      <c r="D13" s="293"/>
      <c r="E13" s="294"/>
      <c r="F13" s="241" t="s">
        <v>438</v>
      </c>
      <c r="G13" s="241"/>
      <c r="H13" s="241"/>
      <c r="I13" s="241"/>
      <c r="J13" s="241"/>
    </row>
    <row r="14" spans="1:10" ht="13.5" thickBot="1">
      <c r="A14" s="241"/>
      <c r="B14" s="247"/>
      <c r="C14" s="241"/>
      <c r="D14" s="241"/>
      <c r="E14" s="241"/>
      <c r="F14" s="241"/>
      <c r="G14" s="241"/>
      <c r="H14" s="241"/>
      <c r="I14" s="241"/>
      <c r="J14" s="241"/>
    </row>
    <row r="15" spans="1:10" ht="15" thickBot="1">
      <c r="A15" s="241"/>
      <c r="B15" s="245" t="s">
        <v>439</v>
      </c>
      <c r="C15" s="292"/>
      <c r="D15" s="293"/>
      <c r="E15" s="294"/>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440</v>
      </c>
      <c r="C17" s="292"/>
      <c r="D17" s="293"/>
      <c r="E17" s="294"/>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441</v>
      </c>
      <c r="C19" s="292"/>
      <c r="D19" s="293"/>
      <c r="E19" s="294"/>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4.25">
      <c r="A22" s="241"/>
      <c r="B22" s="243" t="s">
        <v>442</v>
      </c>
      <c r="C22" s="254">
        <f>2*PI()*C19*C13</f>
        <v>0</v>
      </c>
      <c r="D22" s="241" t="s">
        <v>436</v>
      </c>
      <c r="E22" s="241"/>
      <c r="F22" s="241"/>
      <c r="G22" s="241"/>
      <c r="H22" s="241"/>
      <c r="I22" s="241"/>
      <c r="J22" s="241"/>
    </row>
    <row r="23" spans="1:10">
      <c r="A23" s="241"/>
      <c r="B23" s="241"/>
      <c r="C23" s="241"/>
      <c r="D23" s="241"/>
      <c r="E23" s="241"/>
      <c r="F23" s="241"/>
      <c r="G23" s="241"/>
      <c r="H23" s="241"/>
      <c r="I23" s="241"/>
      <c r="J23" s="241"/>
    </row>
    <row r="24" spans="1:10" ht="14.25">
      <c r="A24" s="241"/>
      <c r="B24" s="243" t="s">
        <v>443</v>
      </c>
      <c r="C24" s="254">
        <f>PI()*(C19+C17)*SQRT(C15^2+((C19-C17)^2))</f>
        <v>0</v>
      </c>
      <c r="D24" s="241" t="s">
        <v>436</v>
      </c>
      <c r="E24" s="241"/>
      <c r="F24" s="241"/>
      <c r="G24" s="241"/>
      <c r="H24" s="241"/>
      <c r="I24" s="241"/>
      <c r="J24" s="241"/>
    </row>
    <row r="25" spans="1:10">
      <c r="A25" s="241"/>
      <c r="B25" s="241"/>
      <c r="C25" s="241"/>
      <c r="D25" s="241"/>
      <c r="E25" s="241"/>
      <c r="F25" s="241"/>
      <c r="G25" s="241"/>
      <c r="H25" s="241"/>
      <c r="I25" s="241"/>
      <c r="J25" s="241"/>
    </row>
    <row r="26" spans="1:10">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8">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F7C9-B8F4-4A1A-832A-BE9B13803EAD}">
  <sheetPr codeName="Ark6"/>
  <dimension ref="A1:J30"/>
  <sheetViews>
    <sheetView tabSelected="1" showWhiteSpace="0" zoomScaleNormal="100" workbookViewId="0">
      <selection activeCell="C22" sqref="C22"/>
    </sheetView>
  </sheetViews>
  <sheetFormatPr defaultColWidth="8.85546875" defaultRowHeight="12.75"/>
  <cols>
    <col min="1" max="1" width="13.42578125" style="242" customWidth="1"/>
    <col min="2" max="2" width="14.140625" style="242" customWidth="1"/>
    <col min="3" max="3" width="10.85546875" style="242" customWidth="1"/>
    <col min="4" max="4" width="15" style="242" customWidth="1"/>
    <col min="5" max="5" width="13.42578125" style="242" customWidth="1"/>
    <col min="6" max="6" width="15.42578125" style="242" customWidth="1"/>
    <col min="7" max="16384" width="8.85546875" style="242"/>
  </cols>
  <sheetData>
    <row r="1" spans="1:10" ht="18">
      <c r="A1" s="238" t="s">
        <v>429</v>
      </c>
      <c r="B1" s="238"/>
      <c r="C1" s="239"/>
      <c r="D1" s="239"/>
      <c r="E1" s="239"/>
      <c r="F1" s="240"/>
      <c r="G1" s="241"/>
      <c r="H1" s="241"/>
      <c r="I1" s="241"/>
      <c r="J1" s="241"/>
    </row>
    <row r="2" spans="1:10">
      <c r="A2" s="241"/>
      <c r="B2" s="241"/>
      <c r="C2" s="239"/>
      <c r="D2" s="239"/>
      <c r="E2" s="239"/>
      <c r="F2" s="240"/>
      <c r="G2" s="241"/>
      <c r="H2" s="241"/>
      <c r="I2" s="241"/>
      <c r="J2" s="241"/>
    </row>
    <row r="3" spans="1:10">
      <c r="A3" s="243" t="s">
        <v>430</v>
      </c>
      <c r="B3" s="241"/>
      <c r="C3" s="239"/>
      <c r="D3" s="239"/>
      <c r="E3" s="239"/>
      <c r="F3" s="240"/>
      <c r="G3" s="241"/>
      <c r="H3" s="241"/>
      <c r="I3" s="241"/>
      <c r="J3" s="241"/>
    </row>
    <row r="4" spans="1:10">
      <c r="A4" s="243" t="s">
        <v>431</v>
      </c>
      <c r="B4" s="241"/>
      <c r="C4" s="239"/>
      <c r="D4" s="239"/>
      <c r="E4" s="239"/>
      <c r="F4" s="240"/>
      <c r="G4" s="241"/>
      <c r="H4" s="241"/>
      <c r="I4" s="241"/>
      <c r="J4" s="241"/>
    </row>
    <row r="5" spans="1:10" ht="13.5" thickBot="1">
      <c r="A5" s="243"/>
      <c r="B5" s="241"/>
      <c r="C5" s="239"/>
      <c r="D5" s="239"/>
      <c r="E5" s="239"/>
      <c r="F5" s="240"/>
      <c r="G5" s="241"/>
      <c r="H5" s="241"/>
      <c r="I5" s="241"/>
      <c r="J5" s="241"/>
    </row>
    <row r="6" spans="1:10" ht="18" customHeight="1" thickBot="1">
      <c r="A6" s="295" t="s">
        <v>432</v>
      </c>
      <c r="B6" s="296"/>
      <c r="C6" s="297"/>
      <c r="D6" s="298"/>
      <c r="E6" s="299"/>
      <c r="F6" s="240"/>
      <c r="G6" s="300" t="s">
        <v>447</v>
      </c>
      <c r="H6" s="300"/>
      <c r="I6" s="300"/>
      <c r="J6" s="241"/>
    </row>
    <row r="7" spans="1:10" ht="13.5" thickBot="1">
      <c r="A7" s="244"/>
      <c r="B7" s="241"/>
      <c r="C7" s="241"/>
      <c r="D7" s="241"/>
      <c r="E7" s="241"/>
      <c r="F7" s="241"/>
      <c r="G7" s="300"/>
      <c r="H7" s="300"/>
      <c r="I7" s="300"/>
      <c r="J7" s="241"/>
    </row>
    <row r="8" spans="1:10" ht="13.5" thickBot="1">
      <c r="A8" s="244"/>
      <c r="B8" s="245" t="s">
        <v>433</v>
      </c>
      <c r="C8" s="292"/>
      <c r="D8" s="293"/>
      <c r="E8" s="294"/>
      <c r="F8" s="241" t="s">
        <v>434</v>
      </c>
      <c r="G8" s="300"/>
      <c r="H8" s="300"/>
      <c r="I8" s="300"/>
      <c r="J8" s="241"/>
    </row>
    <row r="9" spans="1:10" ht="13.5" thickBot="1">
      <c r="A9" s="241"/>
      <c r="B9" s="241"/>
      <c r="C9" s="241"/>
      <c r="D9" s="241"/>
      <c r="E9" s="241"/>
      <c r="F9" s="241"/>
      <c r="G9" s="300"/>
      <c r="H9" s="300"/>
      <c r="I9" s="300"/>
      <c r="J9" s="241"/>
    </row>
    <row r="10" spans="1:10" ht="15" thickBot="1">
      <c r="A10" s="241"/>
      <c r="B10" s="245" t="s">
        <v>435</v>
      </c>
      <c r="C10" s="292"/>
      <c r="D10" s="293"/>
      <c r="E10" s="294"/>
      <c r="F10" s="241" t="s">
        <v>436</v>
      </c>
      <c r="G10" s="300"/>
      <c r="H10" s="300"/>
      <c r="I10" s="300"/>
      <c r="J10" s="241"/>
    </row>
    <row r="11" spans="1:10">
      <c r="A11" s="241"/>
      <c r="B11" s="246"/>
      <c r="C11" s="241"/>
      <c r="D11" s="241"/>
      <c r="E11" s="241"/>
      <c r="F11" s="241"/>
      <c r="G11" s="300"/>
      <c r="H11" s="300"/>
      <c r="I11" s="300"/>
      <c r="J11" s="241"/>
    </row>
    <row r="12" spans="1:10" ht="13.5" thickBot="1">
      <c r="A12" s="241"/>
      <c r="B12" s="241"/>
      <c r="C12" s="241"/>
      <c r="D12" s="241"/>
      <c r="E12" s="241"/>
      <c r="F12" s="241"/>
      <c r="G12" s="300"/>
      <c r="H12" s="300"/>
      <c r="I12" s="300"/>
      <c r="J12" s="241"/>
    </row>
    <row r="13" spans="1:10" ht="15" thickBot="1">
      <c r="A13" s="241"/>
      <c r="B13" s="245" t="s">
        <v>437</v>
      </c>
      <c r="C13" s="292"/>
      <c r="D13" s="293"/>
      <c r="E13" s="294"/>
      <c r="F13" s="241" t="s">
        <v>438</v>
      </c>
      <c r="G13" s="241"/>
      <c r="H13" s="241"/>
      <c r="I13" s="241"/>
      <c r="J13" s="241"/>
    </row>
    <row r="14" spans="1:10" ht="13.5" thickBot="1">
      <c r="A14" s="241"/>
      <c r="B14" s="247"/>
      <c r="C14" s="241"/>
      <c r="D14" s="241"/>
      <c r="E14" s="241"/>
      <c r="F14" s="241"/>
      <c r="G14" s="241"/>
      <c r="H14" s="241"/>
      <c r="I14" s="241"/>
      <c r="J14" s="241"/>
    </row>
    <row r="15" spans="1:10" ht="15" thickBot="1">
      <c r="A15" s="241"/>
      <c r="B15" s="245" t="s">
        <v>439</v>
      </c>
      <c r="C15" s="292"/>
      <c r="D15" s="293"/>
      <c r="E15" s="294"/>
      <c r="F15" s="241" t="s">
        <v>438</v>
      </c>
      <c r="G15" s="241"/>
      <c r="H15" s="241"/>
      <c r="I15" s="241"/>
      <c r="J15" s="241"/>
    </row>
    <row r="16" spans="1:10" ht="13.5" thickBot="1">
      <c r="A16" s="241"/>
      <c r="B16" s="247"/>
      <c r="C16" s="241"/>
      <c r="D16" s="241"/>
      <c r="E16" s="241"/>
      <c r="F16" s="241"/>
      <c r="G16" s="241"/>
      <c r="H16" s="241"/>
      <c r="I16" s="241"/>
      <c r="J16" s="241"/>
    </row>
    <row r="17" spans="1:10" ht="13.5" thickBot="1">
      <c r="A17" s="241"/>
      <c r="B17" s="245" t="s">
        <v>448</v>
      </c>
      <c r="C17" s="292"/>
      <c r="D17" s="293"/>
      <c r="E17" s="294"/>
      <c r="F17" s="241" t="s">
        <v>438</v>
      </c>
      <c r="G17" s="241"/>
      <c r="H17" s="241"/>
      <c r="I17" s="241"/>
      <c r="J17" s="241"/>
    </row>
    <row r="18" spans="1:10" ht="13.5" thickBot="1">
      <c r="A18" s="241"/>
      <c r="B18" s="245"/>
      <c r="C18" s="241"/>
      <c r="D18" s="241"/>
      <c r="E18" s="241"/>
      <c r="F18" s="241"/>
      <c r="G18" s="241"/>
      <c r="H18" s="241"/>
      <c r="I18" s="241"/>
      <c r="J18" s="241"/>
    </row>
    <row r="19" spans="1:10" ht="13.5" thickBot="1">
      <c r="A19" s="241"/>
      <c r="B19" s="245" t="s">
        <v>449</v>
      </c>
      <c r="C19" s="292"/>
      <c r="D19" s="293"/>
      <c r="E19" s="294"/>
      <c r="F19" s="241" t="s">
        <v>438</v>
      </c>
      <c r="G19" s="241"/>
      <c r="H19" s="241"/>
      <c r="I19" s="241"/>
      <c r="J19" s="241"/>
    </row>
    <row r="20" spans="1:10">
      <c r="A20" s="241"/>
      <c r="B20" s="241"/>
      <c r="C20" s="241"/>
      <c r="D20" s="241"/>
      <c r="E20" s="241"/>
      <c r="F20" s="241"/>
      <c r="G20" s="241"/>
      <c r="H20" s="241"/>
      <c r="I20" s="241"/>
      <c r="J20" s="241"/>
    </row>
    <row r="21" spans="1:10">
      <c r="A21" s="241"/>
      <c r="B21" s="241"/>
      <c r="C21" s="241"/>
      <c r="D21" s="241"/>
      <c r="E21" s="241"/>
      <c r="F21" s="241"/>
      <c r="G21" s="241"/>
      <c r="H21" s="241"/>
      <c r="I21" s="241"/>
      <c r="J21" s="241"/>
    </row>
    <row r="22" spans="1:10" ht="14.25">
      <c r="A22" s="241"/>
      <c r="B22" s="243" t="s">
        <v>442</v>
      </c>
      <c r="C22" s="248">
        <f>C17*C13</f>
        <v>0</v>
      </c>
      <c r="D22" s="241" t="s">
        <v>436</v>
      </c>
      <c r="E22" s="241"/>
      <c r="F22" s="241"/>
      <c r="G22" s="241"/>
      <c r="H22" s="241"/>
      <c r="I22" s="241"/>
      <c r="J22" s="241"/>
    </row>
    <row r="23" spans="1:10">
      <c r="A23" s="241"/>
      <c r="B23" s="241"/>
      <c r="C23" s="241"/>
      <c r="D23" s="241"/>
      <c r="E23" s="241"/>
      <c r="F23" s="241"/>
      <c r="G23" s="241"/>
      <c r="H23" s="241"/>
      <c r="I23" s="241"/>
      <c r="J23" s="241"/>
    </row>
    <row r="24" spans="1:10" ht="14.25">
      <c r="A24" s="241"/>
      <c r="B24" s="243" t="s">
        <v>443</v>
      </c>
      <c r="C24" s="248">
        <f>C15*(C17+C19)/2</f>
        <v>0</v>
      </c>
      <c r="D24" s="241" t="s">
        <v>436</v>
      </c>
      <c r="E24" s="241"/>
      <c r="F24" s="241"/>
      <c r="G24" s="241"/>
      <c r="H24" s="241"/>
      <c r="I24" s="241"/>
      <c r="J24" s="241"/>
    </row>
    <row r="25" spans="1:10">
      <c r="A25" s="241"/>
      <c r="B25" s="241"/>
      <c r="C25" s="241"/>
      <c r="D25" s="241"/>
      <c r="E25" s="241"/>
      <c r="F25" s="241"/>
      <c r="G25" s="241"/>
      <c r="H25" s="241"/>
      <c r="I25" s="241"/>
      <c r="J25" s="241"/>
    </row>
    <row r="26" spans="1:10">
      <c r="A26" s="241"/>
      <c r="B26" s="249" t="s">
        <v>444</v>
      </c>
      <c r="C26" s="241"/>
      <c r="D26" s="243" t="s">
        <v>445</v>
      </c>
      <c r="E26" s="241"/>
      <c r="F26" s="241"/>
      <c r="G26" s="241"/>
      <c r="H26" s="241"/>
      <c r="I26" s="241"/>
      <c r="J26" s="241"/>
    </row>
    <row r="27" spans="1:10">
      <c r="A27" s="241"/>
      <c r="B27" s="250" t="e">
        <f>C10/(C22+C24)</f>
        <v>#DIV/0!</v>
      </c>
      <c r="C27" s="251" t="s">
        <v>446</v>
      </c>
      <c r="D27" s="252" t="str">
        <f>+IF(C8=0,"",60%)</f>
        <v/>
      </c>
      <c r="E27" s="251"/>
      <c r="F27" s="253"/>
      <c r="G27" s="241"/>
      <c r="H27" s="241"/>
      <c r="I27" s="241"/>
      <c r="J27" s="241"/>
    </row>
    <row r="28" spans="1:10">
      <c r="A28" s="241"/>
      <c r="B28" s="241"/>
      <c r="C28" s="241"/>
      <c r="D28" s="241"/>
      <c r="E28" s="241"/>
      <c r="F28" s="241"/>
      <c r="G28" s="241"/>
      <c r="H28" s="241"/>
      <c r="I28" s="241"/>
      <c r="J28" s="241"/>
    </row>
    <row r="29" spans="1:10">
      <c r="A29" s="241"/>
      <c r="B29" s="243" t="e">
        <f>+IF(D27&gt;=B27,"Requirement fulfilled","Requirement NOT fulfilled")</f>
        <v>#DIV/0!</v>
      </c>
      <c r="C29" s="241"/>
      <c r="D29" s="241"/>
      <c r="E29" s="241"/>
      <c r="F29" s="241"/>
      <c r="G29" s="241"/>
      <c r="H29" s="241"/>
      <c r="I29" s="241"/>
      <c r="J29" s="241"/>
    </row>
    <row r="30" spans="1:10">
      <c r="A30" s="241"/>
      <c r="B30" s="241"/>
      <c r="C30" s="241"/>
      <c r="D30" s="241"/>
      <c r="E30" s="241"/>
      <c r="F30" s="241"/>
      <c r="G30" s="241"/>
      <c r="H30" s="241"/>
      <c r="I30" s="241"/>
      <c r="J30" s="241"/>
    </row>
  </sheetData>
  <sheetProtection sheet="1" objects="1" scenarios="1"/>
  <mergeCells count="9">
    <mergeCell ref="C17:E17"/>
    <mergeCell ref="C19:E19"/>
    <mergeCell ref="A6:B6"/>
    <mergeCell ref="C6:E6"/>
    <mergeCell ref="G6:I12"/>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154166666666667" right="0.78740157480314965"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45</Value>
      <Value>43</Value>
      <Value>1</Value>
      <Value>53</Value>
      <Value>69</Value>
      <Value>68</Value>
    </TaxCatchAll>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Hand Dishwashing Detergents (025)</TermName>
          <TermId xmlns="http://schemas.microsoft.com/office/infopath/2007/PartnerControls">d33ea2a2-df2e-48e6-88e6-2532d8ed29be</TermId>
        </TermInfo>
      </Terms>
    </i2b8d92c922f44369b3c371567339a7a>
    <c2e42a5b42024328b12a942358616b76 xmlns="b1ddc10f-4ffc-4a25-8104-4eacd4356aad">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d731bc5b-27aa-41a8-a32f-7c9353aba15e</TermId>
        </TermInfo>
      </Terms>
    </c2e42a5b42024328b12a942358616b76>
    <lcf76f155ced4ddcb4097134ff3c332f xmlns="2a3a4ff3-07c5-4ee9-acea-98ec2e62d2e4">
      <Terms xmlns="http://schemas.microsoft.com/office/infopath/2007/PartnerControls"/>
    </lcf76f155ced4ddcb4097134ff3c332f>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h73de529d8fa4f4a9ad28df5dcd62b30 xmlns="b1ddc10f-4ffc-4a25-8104-4eacd4356aad">
      <Terms xmlns="http://schemas.microsoft.com/office/infopath/2007/PartnerControls">
        <TermInfo xmlns="http://schemas.microsoft.com/office/infopath/2007/PartnerControls">
          <TermName xmlns="http://schemas.microsoft.com/office/infopath/2007/PartnerControls">2017</TermName>
          <TermId xmlns="http://schemas.microsoft.com/office/infopath/2007/PartnerControls">63432333-cdf3-4fa0-a2a9-892cae0494ab</TermId>
        </TermInfo>
      </Terms>
    </h73de529d8fa4f4a9ad28df5dcd62b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king document 025" ma:contentTypeID="0x01010095EF5709A9C3B14388E9E803954D9DC7010073AF6BAB4885F1489DEB6BE754EF74B3" ma:contentTypeVersion="37" ma:contentTypeDescription="Working document for product group 025." ma:contentTypeScope="" ma:versionID="96688e753fbb8e81d861a7b43bf711bd">
  <xsd:schema xmlns:xsd="http://www.w3.org/2001/XMLSchema" xmlns:xs="http://www.w3.org/2001/XMLSchema" xmlns:p="http://schemas.microsoft.com/office/2006/metadata/properties" xmlns:ns2="b1ddc10f-4ffc-4a25-8104-4eacd4356aad" xmlns:ns3="2a3a4ff3-07c5-4ee9-acea-98ec2e62d2e4" targetNamespace="http://schemas.microsoft.com/office/2006/metadata/properties" ma:root="true" ma:fieldsID="b3466b88a7edf373f07a1442fc2b45c6" ns2:_="" ns3:_="">
    <xsd:import namespace="b1ddc10f-4ffc-4a25-8104-4eacd4356aad"/>
    <xsd:import namespace="2a3a4ff3-07c5-4ee9-acea-98ec2e62d2e4"/>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c46dcc84-7f1c-462d-8516-507204e09b51}"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c46dcc84-7f1c-462d-8516-507204e09b51}"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5" ma:readOnly="false" ma:default="1;#Hand Dishwashing Detergents (025)|d33ea2a2-df2e-48e6-88e6-2532d8ed29be"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3a4ff3-07c5-4ee9-acea-98ec2e62d2e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dexed="true" ma:internalName="MediaServiceLocatio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69E04-F7DD-4AAC-95C5-6AEA7FF98015}"/>
</file>

<file path=customXml/itemProps2.xml><?xml version="1.0" encoding="utf-8"?>
<ds:datastoreItem xmlns:ds="http://schemas.openxmlformats.org/officeDocument/2006/customXml" ds:itemID="{E2F86955-DDEE-41D3-A4A6-35F8C98B7190}"/>
</file>

<file path=customXml/itemProps3.xml><?xml version="1.0" encoding="utf-8"?>
<ds:datastoreItem xmlns:ds="http://schemas.openxmlformats.org/officeDocument/2006/customXml" ds:itemID="{224A8BA0-C9E1-4D97-8021-CBEE472E3970}"/>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
  <cp:revision/>
  <dcterms:created xsi:type="dcterms:W3CDTF">2004-11-15T09:06:09Z</dcterms:created>
  <dcterms:modified xsi:type="dcterms:W3CDTF">2026-06-12T12:30:55Z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0x01010095EF5709A9C3B14388E9E803954D9DC7010073AF6BAB4885F1489DEB6BE754EF74B3</vt:lpwstr>
  </property>
  <property fmtid="{D5CDD505-2E9C-101B-9397-08002B2CF9AE}" pid="3" name="Ver0">
    <vt:lpwstr>69;#.0|4560965c-b518-4ed0-ab4d-c02076b474d1</vt:lpwstr>
  </property>
  <property fmtid="{D5CDD505-2E9C-101B-9397-08002B2CF9AE}" pid="4" name="Gen0">
    <vt:lpwstr>45;#7|62144752-167c-47c0-b52a-c29555066948</vt:lpwstr>
  </property>
  <property fmtid="{D5CDD505-2E9C-101B-9397-08002B2CF9AE}" pid="5" name="Year2">
    <vt:lpwstr>68;#2017|63432333-cdf3-4fa0-a2a9-892cae0494ab</vt:lpwstr>
  </property>
  <property fmtid="{D5CDD505-2E9C-101B-9397-08002B2CF9AE}" pid="6" name="Document Type">
    <vt:lpwstr>43;#Calculation sheet|8d9e94c2-df09-48f3-b059-a1a0a5090d21</vt:lpwstr>
  </property>
  <property fmtid="{D5CDD505-2E9C-101B-9397-08002B2CF9AE}" pid="7" name="Product group 001">
    <vt:lpwstr>1;#Hand Dishwashing Detergents (025)|d33ea2a2-df2e-48e6-88e6-2532d8ed29be</vt:lpwstr>
  </property>
  <property fmtid="{D5CDD505-2E9C-101B-9397-08002B2CF9AE}" pid="8" name="Document status1">
    <vt:lpwstr>53;#Draft|d731bc5b-27aa-41a8-a32f-7c9353aba15e</vt:lpwstr>
  </property>
  <property fmtid="{D5CDD505-2E9C-101B-9397-08002B2CF9AE}" pid="9" name="Gen">
    <vt:lpwstr>45;#7|62144752-167c-47c0-b52a-c29555066948</vt:lpwstr>
  </property>
  <property fmtid="{D5CDD505-2E9C-101B-9397-08002B2CF9AE}" pid="10" name="Document_x0020_Type">
    <vt:lpwstr>43;#Calculation sheet|8d9e94c2-df09-48f3-b059-a1a0a5090d21</vt:lpwstr>
  </property>
  <property fmtid="{D5CDD505-2E9C-101B-9397-08002B2CF9AE}" pid="11" name="Product_x0020_group_x0020_001">
    <vt:lpwstr>1;#Hand Dishwashing Detergents (025)|d33ea2a2-df2e-48e6-88e6-2532d8ed29be</vt:lpwstr>
  </property>
  <property fmtid="{D5CDD505-2E9C-101B-9397-08002B2CF9AE}" pid="12" name="_x0047_en0">
    <vt:lpwstr>45;#7|62144752-167c-47c0-b52a-c29555066948</vt:lpwstr>
  </property>
  <property fmtid="{D5CDD505-2E9C-101B-9397-08002B2CF9AE}" pid="13" name="Document_x0020_status1">
    <vt:lpwstr>53;#Draft|d731bc5b-27aa-41a8-a32f-7c9353aba15e</vt:lpwstr>
  </property>
  <property fmtid="{D5CDD505-2E9C-101B-9397-08002B2CF9AE}" pid="14" name="_x0056_er0">
    <vt:lpwstr>69;#.0|4560965c-b518-4ed0-ab4d-c02076b474d1</vt:lpwstr>
  </property>
  <property fmtid="{D5CDD505-2E9C-101B-9397-08002B2CF9AE}" pid="15" name="MediaServiceImageTags">
    <vt:lpwstr/>
  </property>
  <property fmtid="{D5CDD505-2E9C-101B-9397-08002B2CF9AE}" pid="16" name="e6d8e97c512749c081d36fa51213eddc">
    <vt:lpwstr/>
  </property>
  <property fmtid="{D5CDD505-2E9C-101B-9397-08002B2CF9AE}" pid="17" name="Document_x0020_Language">
    <vt:lpwstr/>
  </property>
  <property fmtid="{D5CDD505-2E9C-101B-9397-08002B2CF9AE}" pid="18" name="Document Language">
    <vt:lpwstr/>
  </property>
</Properties>
</file>