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Ympäristömerkintä\Tuoteryhmat\Paperi\Painolaitokset\2026 lausunto\"/>
    </mc:Choice>
  </mc:AlternateContent>
  <xr:revisionPtr revIDLastSave="0" documentId="8_{BA6BE8D1-FD30-4555-840F-7D81CAECAE92}" xr6:coauthVersionLast="47" xr6:coauthVersionMax="47" xr10:uidLastSave="{00000000-0000-0000-0000-000000000000}"/>
  <bookViews>
    <workbookView xWindow="1950" yWindow="1950" windowWidth="21600" windowHeight="11235" tabRatio="670" xr2:uid="{609246BF-7ACB-480B-AD36-D127954512F6}"/>
  </bookViews>
  <sheets>
    <sheet name="Instruction" sheetId="9" r:id="rId1"/>
    <sheet name="Printing substrates P1 to P3" sheetId="1" r:id="rId2"/>
    <sheet name="Energy use P4" sheetId="2" r:id="rId3"/>
    <sheet name="CO2 P5" sheetId="3" r:id="rId4"/>
    <sheet name="Waste paper P6" sheetId="4" r:id="rId5"/>
    <sheet name="Waste P7" sheetId="5" r:id="rId6"/>
    <sheet name="Ecolabelled products P8" sheetId="6" r:id="rId7"/>
    <sheet name="Use of Nordic Swan logo P9" sheetId="7" r:id="rId8"/>
    <sheet name="Total points"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7" l="1"/>
  <c r="B12" i="7" s="1"/>
  <c r="B17" i="8" s="1"/>
  <c r="C15" i="6"/>
  <c r="C14" i="6"/>
  <c r="C13" i="6"/>
  <c r="C12" i="6"/>
  <c r="C11" i="6"/>
  <c r="C10" i="6"/>
  <c r="B11" i="5"/>
  <c r="B13" i="5" s="1"/>
  <c r="B15" i="8" s="1"/>
  <c r="B15" i="4"/>
  <c r="B19" i="4" s="1"/>
  <c r="C7" i="3"/>
  <c r="B9" i="3" s="1"/>
  <c r="B13" i="8" s="1"/>
  <c r="C16" i="2"/>
  <c r="C15" i="2"/>
  <c r="C14" i="2"/>
  <c r="C13" i="2"/>
  <c r="C12" i="2"/>
  <c r="C11" i="2"/>
  <c r="C10" i="2"/>
  <c r="C9" i="2"/>
  <c r="B26" i="1"/>
  <c r="D26" i="1" s="1"/>
  <c r="B11" i="8" s="1"/>
  <c r="B16" i="6" l="1"/>
  <c r="B16" i="8" s="1"/>
  <c r="B17" i="4"/>
  <c r="B20" i="4" s="1"/>
  <c r="B14" i="8" s="1"/>
  <c r="B17" i="2"/>
  <c r="B12" i="8" s="1"/>
  <c r="C11" i="1"/>
  <c r="C10" i="1"/>
  <c r="C9" i="1"/>
  <c r="B7" i="1"/>
  <c r="B18" i="1" s="1"/>
  <c r="D18" i="1" s="1"/>
  <c r="B9" i="8" l="1"/>
  <c r="B22" i="1"/>
  <c r="D22" i="1" l="1"/>
  <c r="B10" i="8" l="1"/>
  <c r="B18" i="8" s="1"/>
  <c r="D28" i="1"/>
</calcChain>
</file>

<file path=xl/sharedStrings.xml><?xml version="1.0" encoding="utf-8"?>
<sst xmlns="http://schemas.openxmlformats.org/spreadsheetml/2006/main" count="162" uniqueCount="134">
  <si>
    <t>Printing substrates</t>
  </si>
  <si>
    <t xml:space="preserve">Printing substrates </t>
  </si>
  <si>
    <t>Tons substrate purchased/used annually</t>
  </si>
  <si>
    <t>Share of inspected/ecolabelled paper purchased (%)</t>
  </si>
  <si>
    <t xml:space="preserve">Points </t>
  </si>
  <si>
    <t>P1</t>
  </si>
  <si>
    <t>P2</t>
  </si>
  <si>
    <t>P3</t>
  </si>
  <si>
    <t xml:space="preserve">Total number of tons purchaced substrates </t>
  </si>
  <si>
    <t>Proportion of purchased paper in relation to the total purchase of tons substrates annually</t>
  </si>
  <si>
    <t>Points</t>
  </si>
  <si>
    <t>Proportion of inspected/ecolabelled paper</t>
  </si>
  <si>
    <t>Tons Nordic Swan Ecolabelled paper</t>
  </si>
  <si>
    <t>Tons Inspected paper</t>
  </si>
  <si>
    <t>Tons EU Ecolabelled paper</t>
  </si>
  <si>
    <t>Paper</t>
  </si>
  <si>
    <t>Point score P2</t>
  </si>
  <si>
    <t>Nordic Swan Ecolabelled paper has a weight of 1, inspected paper 0.9 and EU Ecolabelled paper 0.8.</t>
  </si>
  <si>
    <t>Proportion of purchaced inspected/ecolabelled paper in relation to the total purchase for ton paper</t>
  </si>
  <si>
    <t>Substrates other than paper</t>
  </si>
  <si>
    <t>Point score P3</t>
  </si>
  <si>
    <r>
      <rPr>
        <b/>
        <sz val="8"/>
        <color theme="1"/>
        <rFont val="Arial"/>
        <family val="2"/>
      </rPr>
      <t>Total points substrates</t>
    </r>
    <r>
      <rPr>
        <sz val="8"/>
        <color theme="1"/>
        <rFont val="Arial"/>
        <family val="2"/>
      </rPr>
      <t xml:space="preserve"> </t>
    </r>
  </si>
  <si>
    <t>90 - 100 %</t>
  </si>
  <si>
    <t>0 - 75</t>
  </si>
  <si>
    <t>76 - 80</t>
  </si>
  <si>
    <t>81 - 100</t>
  </si>
  <si>
    <t xml:space="preserve">Proportion of rigid substrates with good recycling properties </t>
  </si>
  <si>
    <t>0 - 45 %</t>
  </si>
  <si>
    <t>46 - 50 %</t>
  </si>
  <si>
    <t>51 - 100 %</t>
  </si>
  <si>
    <r>
      <t xml:space="preserve">Total number of purchaced tonnes of </t>
    </r>
    <r>
      <rPr>
        <b/>
        <i/>
        <sz val="8"/>
        <color theme="1"/>
        <rFont val="Arial"/>
        <family val="2"/>
      </rPr>
      <t xml:space="preserve">rigid substrated </t>
    </r>
    <r>
      <rPr>
        <i/>
        <sz val="8"/>
        <color theme="1"/>
        <rFont val="Arial"/>
        <family val="2"/>
      </rPr>
      <t>other than paper</t>
    </r>
  </si>
  <si>
    <t>Enter data in the pink fields for calculation of points in P1, P2 and P3.</t>
  </si>
  <si>
    <t>Nordic Ecolabelling for Printing Compaines and Printed Matter, Gen 7 (DRAFT)</t>
  </si>
  <si>
    <t>P4 Energy use</t>
  </si>
  <si>
    <t>The printing company must have implemented/fulfil at least 1 of the energy efficiency measures listed in the table below.</t>
  </si>
  <si>
    <t xml:space="preserve">The printing company is awarded up to 2 points depending on which energy efficiency measures listed below have been implemented in the printing company. </t>
  </si>
  <si>
    <t>The company’s total annual energy consumption per ton of purchased substrate is 15% below the applicable threshold specified in O13 e.g. less than 1445 kWh/ton if you are a sheet fed offset printing company (1700*0,85)</t>
  </si>
  <si>
    <t>YES/NO</t>
  </si>
  <si>
    <t>Energy efficiency measures</t>
  </si>
  <si>
    <t>Being certified according to an energy management system, for example: 
• ISO 50001 
• ISO 50002 
• ISO 14001 (must contain an energy review corresponding to part 6.3 of ISO 50001 upon recertification)</t>
  </si>
  <si>
    <t>Have undergone an energy audit according to 
• EN 16247 within the last 3 years. 
• the national implementation of the Energy Efficiency Directive (DIRECTIVE 2012/27/EU, article 8) within the last 4 years.</t>
  </si>
  <si>
    <t xml:space="preserve">Based on the energy audit (EN 16247) the company has conducted an energy action plan with specific energy saving targets. </t>
  </si>
  <si>
    <t>At least 10% of the total annual electricity consumption comes from self-generated electricity generation from solar panels</t>
  </si>
  <si>
    <t>100% of the company’s vehicles are powered by electricity, HVO100 or hydrogen.</t>
  </si>
  <si>
    <t>Recover waste heat from compressors, machinery or dryers for space- or water heating</t>
  </si>
  <si>
    <t>Max a total of 2 points</t>
  </si>
  <si>
    <t>Point score P4 Implemented energy efficiency measures</t>
  </si>
  <si>
    <t>100% of the purchased electricity is ecolabelled according to Bra Miljöval, EKO Energy or similar</t>
  </si>
  <si>
    <t>yes</t>
  </si>
  <si>
    <t>no</t>
  </si>
  <si>
    <t>Nordic Ecolabelling for Printing Compaines and Printed Matter, Gen 7</t>
  </si>
  <si>
    <t>P5 CO2 Calculation</t>
  </si>
  <si>
    <t>The printing company may be awarded 1 point if it is certified to calculate the climate impact of the printing company or individual graphic products under the following conditions:</t>
  </si>
  <si>
    <t>Conditions</t>
  </si>
  <si>
    <t>The CO2 calculation tool is in compliance with ISO 16759 and the GHG Protocol , such as ClimateCalc . Prerequisites and boundaries underlaying the CO2 calculation tool must be described.
The calculation/calculation tool must be certified and verified by independent third-party.
If the printing company intends to communicate its CO2 calculations, it must be made clear which emissions sources, CO2 factors, prerequisites and boundaries have been used in the calculation.</t>
  </si>
  <si>
    <t>Certified to calculate the climate impact</t>
  </si>
  <si>
    <t>Possible points</t>
  </si>
  <si>
    <t>Point score P5 CO2 calculation</t>
  </si>
  <si>
    <t>Printing method</t>
  </si>
  <si>
    <t>Threshold value - waste paper (%)</t>
  </si>
  <si>
    <t>Sheet fed offset</t>
  </si>
  <si>
    <t>Digital printing</t>
  </si>
  <si>
    <t>Coldset, newspapers</t>
  </si>
  <si>
    <t>Coldset, forms</t>
  </si>
  <si>
    <t>Coldset rotation (except newspaper and form printing)</t>
  </si>
  <si>
    <t>Heatset rotation</t>
  </si>
  <si>
    <t>Flexographic printing</t>
  </si>
  <si>
    <t>Envelope production with flexography</t>
  </si>
  <si>
    <t>Tons substrate total</t>
  </si>
  <si>
    <t>Enter quantity of annaual tonns waste paper</t>
  </si>
  <si>
    <t>Quantity of waste paper %</t>
  </si>
  <si>
    <t xml:space="preserve">Calculation of the threshold value </t>
  </si>
  <si>
    <t>Point score P7 Waste paper</t>
  </si>
  <si>
    <t>P6 Waste paper</t>
  </si>
  <si>
    <t>Enter data in the pink cells for calculation of points in P6</t>
  </si>
  <si>
    <t>P7 Unsorted waste</t>
  </si>
  <si>
    <t>Enter data in the pink cell for calculation of points in P7</t>
  </si>
  <si>
    <t>Kg mixed waste/ton substrate</t>
  </si>
  <si>
    <r>
      <t xml:space="preserve">Enter total number of </t>
    </r>
    <r>
      <rPr>
        <b/>
        <sz val="11"/>
        <color theme="1"/>
        <rFont val="Aptos Narrow"/>
        <family val="2"/>
        <scheme val="minor"/>
      </rPr>
      <t>tons</t>
    </r>
    <r>
      <rPr>
        <sz val="11"/>
        <color theme="1"/>
        <rFont val="Aptos Narrow"/>
        <family val="2"/>
        <scheme val="minor"/>
      </rPr>
      <t xml:space="preserve"> purchaced substrates</t>
    </r>
  </si>
  <si>
    <t>The printing company is awarded 1 point if the annual quantity of mixed waste* is less than 15 kg per purchased tonne substrate</t>
  </si>
  <si>
    <t>Point score P7 mixed waste</t>
  </si>
  <si>
    <t>Indicate Yes or NO in the pink cells for calculation of points in P5</t>
  </si>
  <si>
    <t>P8 Purchase of Ecolabelled products and services</t>
  </si>
  <si>
    <t>Ecolabelled products and services</t>
  </si>
  <si>
    <t xml:space="preserve">100% by weight of used rags or 90% by weight of used work clothes is cleaned/laundered
at a Nordic Swan Ecolabelled textile service </t>
  </si>
  <si>
    <t>At least 90% by weight of the work clothes used in production are Nordic Swan Ecolabelled
or EU ecolabelled</t>
  </si>
  <si>
    <t>100% use of Nordic Swan Ecolabelled cleaning Services</t>
  </si>
  <si>
    <t>At least 100% by weight of industrial tissue paper used in the printing process (does not
include for example hand drying in toilets and the like) is Nordic Swan- or EU ecolabelled</t>
  </si>
  <si>
    <t>100% use of Nordic Swan Ecolabelled industrial cleaning and degreasing agents</t>
  </si>
  <si>
    <t>100% use of Nordic Swan Ecolabelled biofuels in either company vehicles or for heating
company buildings</t>
  </si>
  <si>
    <r>
      <t xml:space="preserve">The printing company is awarded </t>
    </r>
    <r>
      <rPr>
        <b/>
        <sz val="11"/>
        <color theme="1"/>
        <rFont val="Aptos Narrow"/>
        <family val="2"/>
        <scheme val="minor"/>
      </rPr>
      <t>up to 2 points</t>
    </r>
    <r>
      <rPr>
        <sz val="11"/>
        <color theme="1"/>
        <rFont val="Aptos Narrow"/>
        <family val="2"/>
        <scheme val="minor"/>
      </rPr>
      <t xml:space="preserve"> depending on the annual use of ecolabelled products and services. 
The products or services are listed in the table below:</t>
    </r>
  </si>
  <si>
    <t>Point score P8 Purchase of Ecolabelled products and services</t>
  </si>
  <si>
    <r>
      <rPr>
        <b/>
        <i/>
        <sz val="11"/>
        <color theme="1"/>
        <rFont val="Aptos Narrow"/>
        <family val="2"/>
        <scheme val="minor"/>
      </rPr>
      <t>Unsorted waste</t>
    </r>
    <r>
      <rPr>
        <i/>
        <sz val="11"/>
        <color theme="1"/>
        <rFont val="Aptos Narrow"/>
        <family val="2"/>
        <scheme val="minor"/>
      </rPr>
      <t xml:space="preserve"> =unsorted/unsuitable for recycling solid waste that is incinerated or goes to land fill</t>
    </r>
  </si>
  <si>
    <t>Point score P1 
Proportion of purchased paper in relation to the total purchase of ton substrates</t>
  </si>
  <si>
    <t>P9 Use of Nordic Swan logo on printed matter</t>
  </si>
  <si>
    <t>The printing company is awarded 1 point if minimum 20% of 
a) the annual number of orders produced is using the Nordic Swan logo on printed matter or 
b) the annual share (tons) of printed matter is using the Nordic Swan logo.</t>
  </si>
  <si>
    <t>Share of produces orders that Nordic Swan Ecolabelled printed matter</t>
  </si>
  <si>
    <t>Point score P9 Use of Nordic Swan logo on printed matter</t>
  </si>
  <si>
    <t xml:space="preserve">Enter the annual a)numbers of produced orders or b)tons printed matter </t>
  </si>
  <si>
    <t>Enter the annual a) number of produces orders that are Nordic Swan Ecolabelled printed matter or b) tonns printed matter using the Nordic Swan logo</t>
  </si>
  <si>
    <r>
      <t xml:space="preserve">Total number of tons purchased </t>
    </r>
    <r>
      <rPr>
        <b/>
        <sz val="8"/>
        <color theme="1"/>
        <rFont val="Arial"/>
        <family val="2"/>
      </rPr>
      <t>paper</t>
    </r>
  </si>
  <si>
    <r>
      <t xml:space="preserve">Toal number of purchaced tonnes of ridgid substrates </t>
    </r>
    <r>
      <rPr>
        <b/>
        <i/>
        <sz val="8"/>
        <color theme="1"/>
        <rFont val="Arial"/>
        <family val="2"/>
      </rPr>
      <t>with good recycling properties</t>
    </r>
  </si>
  <si>
    <r>
      <rPr>
        <b/>
        <i/>
        <sz val="8"/>
        <color theme="1"/>
        <rFont val="Aptos Narrow"/>
        <family val="2"/>
        <scheme val="minor"/>
      </rPr>
      <t>Rigid substrates</t>
    </r>
    <r>
      <rPr>
        <i/>
        <sz val="8"/>
        <color theme="1"/>
        <rFont val="Aptos Narrow"/>
        <family val="2"/>
        <scheme val="minor"/>
      </rPr>
      <t xml:space="preserve"> are stiff  materials that cannot bend or deform without breaking or permanently damaging the material. Common materials are paper-/fibre boards, wood-based panels, boards of plastic (PE, PC, PP and PET), foam boards, metal panels (aluminium) and glass panels. Paper is not defined as rigid substrates. 
</t>
    </r>
    <r>
      <rPr>
        <b/>
        <i/>
        <sz val="8"/>
        <color theme="1"/>
        <rFont val="Aptos Narrow"/>
        <family val="2"/>
        <scheme val="minor"/>
      </rPr>
      <t xml:space="preserve">
Materials with good recycling properties means</t>
    </r>
    <r>
      <rPr>
        <i/>
        <sz val="8"/>
        <color theme="1"/>
        <rFont val="Aptos Narrow"/>
        <family val="2"/>
        <scheme val="minor"/>
      </rPr>
      <t xml:space="preserve">: Rigid substrates made of wood fibre (paper-/wood fibre board), mono-materials such as wood, PE, PP, PET, PS and aluminium.
</t>
    </r>
    <r>
      <rPr>
        <b/>
        <i/>
        <sz val="8"/>
        <color theme="1"/>
        <rFont val="Aptos Narrow"/>
        <family val="2"/>
        <scheme val="minor"/>
      </rPr>
      <t>Materials with poor recycling properties</t>
    </r>
    <r>
      <rPr>
        <i/>
        <sz val="8"/>
        <color theme="1"/>
        <rFont val="Aptos Narrow"/>
        <family val="2"/>
        <scheme val="minor"/>
      </rPr>
      <t xml:space="preserve">: Composite rigid substrates (consist of two or more distinct materials), as well as substrates containing PVC or PUR foam. </t>
    </r>
  </si>
  <si>
    <r>
      <t xml:space="preserve">Total number of purchaced </t>
    </r>
    <r>
      <rPr>
        <b/>
        <sz val="8"/>
        <color theme="1"/>
        <rFont val="Arial"/>
        <family val="2"/>
      </rPr>
      <t>substrates ofter than paper</t>
    </r>
    <r>
      <rPr>
        <sz val="8"/>
        <color theme="1"/>
        <rFont val="Arial"/>
        <family val="2"/>
      </rPr>
      <t>. IF NO SUBSTRATE IS USED ENTER "1"</t>
    </r>
  </si>
  <si>
    <t>Summery and points</t>
  </si>
  <si>
    <t>The table below summarises the point score obtained</t>
  </si>
  <si>
    <t>Point score requirements</t>
  </si>
  <si>
    <t>Points achieved</t>
  </si>
  <si>
    <t>Maximum number of points</t>
  </si>
  <si>
    <t>P1 Printing substrates</t>
  </si>
  <si>
    <t>P2 Inspected and ecolabelled paper</t>
  </si>
  <si>
    <t>P3 Rigid substrates with good recycling properties</t>
  </si>
  <si>
    <t>P5 CO2 calculation</t>
  </si>
  <si>
    <t>P8 Purchase of ecolabelled products and services</t>
  </si>
  <si>
    <t>Total</t>
  </si>
  <si>
    <t>Indicate Yes or NO in the pink cells for calculation of points in P8</t>
  </si>
  <si>
    <t>Fill in data in the pink cells for calculation of points in P9</t>
  </si>
  <si>
    <r>
      <t>Enter quantity (</t>
    </r>
    <r>
      <rPr>
        <b/>
        <sz val="11"/>
        <color theme="1"/>
        <rFont val="Aptos Narrow"/>
        <family val="2"/>
        <scheme val="minor"/>
      </rPr>
      <t>kg</t>
    </r>
    <r>
      <rPr>
        <sz val="11"/>
        <color theme="1"/>
        <rFont val="Aptos Narrow"/>
        <family val="2"/>
        <scheme val="minor"/>
      </rPr>
      <t>) of annual mixed waste</t>
    </r>
  </si>
  <si>
    <r>
      <t>Nordic Ecolabelling for Printing Compaines and Printed Matter, Gen 7 (</t>
    </r>
    <r>
      <rPr>
        <b/>
        <sz val="16"/>
        <color rgb="FFFF0000"/>
        <rFont val="Aptos Narrow"/>
        <family val="2"/>
        <scheme val="minor"/>
      </rPr>
      <t>DRAFT for consultation</t>
    </r>
    <r>
      <rPr>
        <b/>
        <sz val="16"/>
        <color theme="1"/>
        <rFont val="Aptos Narrow"/>
        <family val="2"/>
        <scheme val="minor"/>
      </rPr>
      <t>)</t>
    </r>
  </si>
  <si>
    <t>Nordic Ecolabelling provides a spreadsheet that shall be used by the printing company to demonstrate compliance with the point requirements in the criteria for 041 Printing companies and printed matter, generation 7.</t>
  </si>
  <si>
    <t>Please follow the instruction below:</t>
  </si>
  <si>
    <t>Note that You can shift between this instruction sheet and the calculation sheet by clicking on the sheet banners at the bottom with the titles "Instructions" or "Calculations" or you can use CTRL + Page Up and CTRL + Page Down.</t>
  </si>
  <si>
    <t>Please enter whole numbers withour decimals.  
Rules of Rounding: General rule of rounding e.g. 0,5 go up, so 4,5 rounds up to 5.</t>
  </si>
  <si>
    <t>Introduction:</t>
  </si>
  <si>
    <t xml:space="preserve">Fill in annual  consumption of paper and substrates other than paper in sheet "Printing substrates P1 to P3". </t>
  </si>
  <si>
    <t>Fill in information (yes og no) on implemented energy efficiency measures in sheet "Energy use P4".</t>
  </si>
  <si>
    <t>Fill in information (yes/no) whether the  if the printing company is certified to calculate climate impact in sheet "CO2 P5"</t>
  </si>
  <si>
    <t>Fill in tons substrates purchased annually distributed on the printing method and the quantity of tons waste paper in sheet "Waste paper P6"</t>
  </si>
  <si>
    <t>Fill in tons substrates purchased annually and the annual quantity (kg) of mixed waste in shette "Waste P7"</t>
  </si>
  <si>
    <t>Fill in use of ecolabelled products and services in sheet "Ecolabelled products P8"</t>
  </si>
  <si>
    <t>Fill in number of orders produces annualy and fill in number of orders produced using the Nordic Swan logo in sheet "Use of Nordic Swan logo P9"</t>
  </si>
  <si>
    <r>
      <t>The printing company must score at</t>
    </r>
    <r>
      <rPr>
        <u/>
        <sz val="11"/>
        <color theme="1"/>
        <rFont val="Aptos Narrow"/>
        <family val="2"/>
        <scheme val="minor"/>
      </rPr>
      <t xml:space="preserve"> least 6</t>
    </r>
    <r>
      <rPr>
        <b/>
        <u/>
        <sz val="11"/>
        <rFont val="Aptos Narrow"/>
        <family val="2"/>
        <scheme val="minor"/>
      </rPr>
      <t xml:space="preserve"> </t>
    </r>
    <r>
      <rPr>
        <u/>
        <sz val="11"/>
        <color theme="1"/>
        <rFont val="Aptos Narrow"/>
        <family val="2"/>
        <scheme val="minor"/>
      </rPr>
      <t>points</t>
    </r>
  </si>
  <si>
    <r>
      <t xml:space="preserve">Indicate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in the pink cells for calculation of points in P4</t>
    </r>
  </si>
  <si>
    <t>Table with a summary of all points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</si>
</sst>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Aptos Narrow"/>
      <family val="2"/>
      <scheme val="minor"/>
    </font>
    <font>
      <b/>
      <sz val="11"/>
      <color theme="1"/>
      <name val="Aptos Narrow"/>
      <family val="2"/>
      <scheme val="minor"/>
    </font>
    <font>
      <b/>
      <sz val="16"/>
      <color theme="1"/>
      <name val="Aptos Narrow"/>
      <family val="2"/>
      <scheme val="minor"/>
    </font>
    <font>
      <b/>
      <sz val="14"/>
      <color theme="1"/>
      <name val="Aptos Narrow"/>
      <family val="2"/>
      <scheme val="minor"/>
    </font>
    <font>
      <b/>
      <sz val="8"/>
      <color theme="1"/>
      <name val="Arial"/>
      <family val="2"/>
    </font>
    <font>
      <sz val="8"/>
      <color theme="1"/>
      <name val="Arial"/>
      <family val="2"/>
    </font>
    <font>
      <i/>
      <sz val="8"/>
      <color theme="1"/>
      <name val="Arial"/>
      <family val="2"/>
    </font>
    <font>
      <b/>
      <sz val="12"/>
      <color theme="1"/>
      <name val="Arial"/>
      <family val="2"/>
    </font>
    <font>
      <b/>
      <sz val="16"/>
      <color rgb="FFFF0000"/>
      <name val="Aptos Narrow"/>
      <family val="2"/>
      <scheme val="minor"/>
    </font>
    <font>
      <b/>
      <i/>
      <sz val="8"/>
      <color theme="1"/>
      <name val="Arial"/>
      <family val="2"/>
    </font>
    <font>
      <sz val="10"/>
      <name val="Geneva"/>
    </font>
    <font>
      <b/>
      <sz val="12"/>
      <color theme="1"/>
      <name val="Aptos Narrow"/>
      <family val="2"/>
      <scheme val="minor"/>
    </font>
    <font>
      <i/>
      <sz val="11"/>
      <color theme="1"/>
      <name val="Aptos Narrow"/>
      <family val="2"/>
      <scheme val="minor"/>
    </font>
    <font>
      <b/>
      <i/>
      <sz val="11"/>
      <color theme="1"/>
      <name val="Aptos Narrow"/>
      <family val="2"/>
      <scheme val="minor"/>
    </font>
    <font>
      <i/>
      <sz val="8"/>
      <color theme="1"/>
      <name val="Aptos Narrow"/>
      <family val="2"/>
      <scheme val="minor"/>
    </font>
    <font>
      <b/>
      <i/>
      <sz val="8"/>
      <color theme="1"/>
      <name val="Aptos Narrow"/>
      <family val="2"/>
      <scheme val="minor"/>
    </font>
    <font>
      <b/>
      <sz val="14"/>
      <name val="Aptos Narrow"/>
      <family val="2"/>
      <scheme val="minor"/>
    </font>
    <font>
      <sz val="11"/>
      <name val="Aptos Narrow"/>
      <family val="2"/>
      <scheme val="minor"/>
    </font>
    <font>
      <u/>
      <sz val="11"/>
      <color theme="1"/>
      <name val="Aptos Narrow"/>
      <family val="2"/>
      <scheme val="minor"/>
    </font>
    <font>
      <b/>
      <u/>
      <sz val="11"/>
      <color theme="1"/>
      <name val="Aptos Narrow"/>
      <family val="2"/>
      <scheme val="minor"/>
    </font>
    <font>
      <b/>
      <u/>
      <sz val="1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9" tint="0.59999389629810485"/>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0" fillId="0" borderId="0"/>
  </cellStyleXfs>
  <cellXfs count="128">
    <xf numFmtId="0" fontId="0" fillId="0" borderId="0" xfId="0"/>
    <xf numFmtId="0" fontId="2" fillId="2" borderId="0" xfId="0" applyFont="1" applyFill="1"/>
    <xf numFmtId="0" fontId="0" fillId="2" borderId="0" xfId="0" applyFill="1"/>
    <xf numFmtId="0" fontId="3" fillId="2" borderId="0" xfId="0" applyFont="1" applyFill="1"/>
    <xf numFmtId="0" fontId="4" fillId="2" borderId="1" xfId="0" applyFont="1" applyFill="1" applyBorder="1" applyAlignment="1">
      <alignment vertical="top"/>
    </xf>
    <xf numFmtId="0" fontId="4" fillId="2" borderId="1" xfId="0"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horizontal="left" vertical="top"/>
    </xf>
    <xf numFmtId="0" fontId="4" fillId="2" borderId="2" xfId="0" applyFont="1" applyFill="1" applyBorder="1" applyAlignment="1">
      <alignment horizontal="left" vertical="top"/>
    </xf>
    <xf numFmtId="0" fontId="5" fillId="2" borderId="1" xfId="0" applyFont="1" applyFill="1" applyBorder="1" applyAlignment="1">
      <alignment vertical="center" wrapText="1"/>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5" fillId="2" borderId="1" xfId="0" applyFont="1" applyFill="1" applyBorder="1" applyAlignment="1">
      <alignment vertical="center"/>
    </xf>
    <xf numFmtId="0" fontId="5" fillId="4" borderId="2" xfId="0" applyFont="1" applyFill="1" applyBorder="1" applyAlignment="1" applyProtection="1">
      <alignment horizontal="center" vertical="center"/>
      <protection locked="0"/>
    </xf>
    <xf numFmtId="0" fontId="5" fillId="2" borderId="4" xfId="0" applyFont="1" applyFill="1" applyBorder="1" applyAlignment="1">
      <alignmen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center"/>
    </xf>
    <xf numFmtId="0" fontId="5" fillId="2" borderId="5" xfId="0" applyFont="1" applyFill="1" applyBorder="1" applyAlignment="1">
      <alignment vertical="center" wrapText="1"/>
    </xf>
    <xf numFmtId="0" fontId="5" fillId="2" borderId="5" xfId="0" applyFont="1" applyFill="1" applyBorder="1" applyAlignment="1">
      <alignment horizontal="center" vertical="center" wrapText="1"/>
    </xf>
    <xf numFmtId="0" fontId="6" fillId="2" borderId="1" xfId="0" applyFont="1" applyFill="1" applyBorder="1" applyAlignment="1">
      <alignment horizontal="left" vertical="center" indent="5"/>
    </xf>
    <xf numFmtId="1" fontId="5" fillId="2" borderId="1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0" xfId="0" applyNumberFormat="1" applyFont="1" applyFill="1" applyAlignment="1">
      <alignment horizontal="center" vertical="center"/>
    </xf>
    <xf numFmtId="0" fontId="6" fillId="2" borderId="1" xfId="0" applyFont="1" applyFill="1" applyBorder="1" applyAlignment="1">
      <alignment horizontal="left" vertical="top" wrapText="1" indent="5"/>
    </xf>
    <xf numFmtId="9" fontId="5" fillId="2" borderId="4" xfId="0" applyNumberFormat="1" applyFont="1" applyFill="1" applyBorder="1" applyAlignment="1">
      <alignment horizontal="left" vertical="center" wrapText="1"/>
    </xf>
    <xf numFmtId="0" fontId="5" fillId="2" borderId="4" xfId="0" applyFont="1" applyFill="1" applyBorder="1" applyAlignment="1">
      <alignment horizontal="left" vertical="center" wrapText="1"/>
    </xf>
    <xf numFmtId="9" fontId="5" fillId="2" borderId="0" xfId="0" applyNumberFormat="1" applyFont="1" applyFill="1" applyAlignment="1">
      <alignment vertical="center" wrapText="1"/>
    </xf>
    <xf numFmtId="0" fontId="5" fillId="2" borderId="0" xfId="0" applyFont="1" applyFill="1" applyAlignment="1">
      <alignment vertical="center" wrapText="1"/>
    </xf>
    <xf numFmtId="0" fontId="5" fillId="2" borderId="10" xfId="0" applyFont="1" applyFill="1" applyBorder="1"/>
    <xf numFmtId="0" fontId="5" fillId="0" borderId="0" xfId="0" applyFont="1"/>
    <xf numFmtId="9" fontId="5" fillId="0" borderId="0" xfId="0" applyNumberFormat="1" applyFont="1" applyAlignment="1">
      <alignment vertical="center" wrapText="1"/>
    </xf>
    <xf numFmtId="0" fontId="5" fillId="0" borderId="0" xfId="0" applyFont="1" applyAlignment="1">
      <alignment vertical="center" wrapText="1"/>
    </xf>
    <xf numFmtId="0" fontId="7" fillId="2" borderId="6" xfId="0" applyFont="1" applyFill="1" applyBorder="1"/>
    <xf numFmtId="0" fontId="5" fillId="2" borderId="6" xfId="0" applyFont="1" applyFill="1" applyBorder="1"/>
    <xf numFmtId="164" fontId="5" fillId="2" borderId="1" xfId="0" applyNumberFormat="1" applyFont="1" applyFill="1" applyBorder="1"/>
    <xf numFmtId="0" fontId="4" fillId="2" borderId="6" xfId="0" applyFont="1" applyFill="1" applyBorder="1"/>
    <xf numFmtId="0" fontId="0" fillId="0" borderId="0" xfId="0" applyAlignment="1">
      <alignment horizontal="left"/>
    </xf>
    <xf numFmtId="0" fontId="6" fillId="2" borderId="6" xfId="0" applyFont="1" applyFill="1" applyBorder="1" applyAlignment="1">
      <alignment vertical="top" wrapText="1"/>
    </xf>
    <xf numFmtId="0" fontId="5" fillId="2" borderId="6" xfId="0" applyFont="1" applyFill="1" applyBorder="1" applyAlignment="1">
      <alignment vertical="top" wrapText="1"/>
    </xf>
    <xf numFmtId="0" fontId="5" fillId="2" borderId="1" xfId="0" applyFont="1" applyFill="1" applyBorder="1"/>
    <xf numFmtId="0" fontId="5" fillId="3" borderId="1" xfId="0" applyFont="1" applyFill="1" applyBorder="1"/>
    <xf numFmtId="0" fontId="5" fillId="3" borderId="12" xfId="0" applyFont="1" applyFill="1" applyBorder="1"/>
    <xf numFmtId="0" fontId="0" fillId="2" borderId="0" xfId="0" applyFill="1" applyAlignment="1">
      <alignment vertical="top" wrapText="1"/>
    </xf>
    <xf numFmtId="0" fontId="0" fillId="2" borderId="13" xfId="0" applyFill="1" applyBorder="1" applyAlignment="1">
      <alignment vertical="top" wrapText="1"/>
    </xf>
    <xf numFmtId="0" fontId="0" fillId="2" borderId="13" xfId="0" applyFill="1" applyBorder="1"/>
    <xf numFmtId="0" fontId="0" fillId="3" borderId="13" xfId="0" applyFill="1" applyBorder="1"/>
    <xf numFmtId="0" fontId="0" fillId="2" borderId="13" xfId="0" applyFill="1" applyBorder="1" applyAlignment="1">
      <alignment vertical="top"/>
    </xf>
    <xf numFmtId="0" fontId="1" fillId="2" borderId="3" xfId="0" applyFont="1" applyFill="1" applyBorder="1" applyAlignment="1">
      <alignment vertical="top" wrapText="1"/>
    </xf>
    <xf numFmtId="0" fontId="1" fillId="2" borderId="13" xfId="0" applyFont="1" applyFill="1" applyBorder="1"/>
    <xf numFmtId="0" fontId="5" fillId="2" borderId="1" xfId="0" applyFont="1" applyFill="1" applyBorder="1" applyAlignment="1">
      <alignment horizontal="right"/>
    </xf>
    <xf numFmtId="0" fontId="4" fillId="2" borderId="2" xfId="0" applyFont="1" applyFill="1" applyBorder="1" applyAlignment="1">
      <alignment vertical="top" wrapText="1"/>
    </xf>
    <xf numFmtId="0" fontId="5" fillId="2" borderId="6" xfId="0" applyFont="1" applyFill="1" applyBorder="1" applyAlignment="1">
      <alignment vertical="center" wrapText="1"/>
    </xf>
    <xf numFmtId="0" fontId="5" fillId="4" borderId="1" xfId="0" applyFont="1" applyFill="1" applyBorder="1" applyProtection="1">
      <protection locked="0"/>
    </xf>
    <xf numFmtId="0" fontId="5" fillId="4" borderId="1" xfId="0" applyFont="1" applyFill="1" applyBorder="1" applyAlignment="1" applyProtection="1">
      <alignment horizontal="right"/>
      <protection locked="0"/>
    </xf>
    <xf numFmtId="0" fontId="5" fillId="4" borderId="6" xfId="0" applyFont="1" applyFill="1" applyBorder="1" applyAlignment="1" applyProtection="1">
      <alignment horizontal="right"/>
      <protection locked="0"/>
    </xf>
    <xf numFmtId="0" fontId="0" fillId="2" borderId="14" xfId="0" applyFill="1" applyBorder="1" applyAlignment="1">
      <alignment vertical="top" wrapText="1"/>
    </xf>
    <xf numFmtId="0" fontId="0" fillId="2" borderId="14" xfId="0" applyFill="1" applyBorder="1" applyAlignment="1">
      <alignment vertical="top"/>
    </xf>
    <xf numFmtId="0" fontId="1" fillId="2" borderId="15" xfId="0" applyFont="1" applyFill="1" applyBorder="1" applyAlignment="1">
      <alignment vertical="top" wrapText="1"/>
    </xf>
    <xf numFmtId="0" fontId="1" fillId="2" borderId="16" xfId="0" applyFont="1" applyFill="1" applyBorder="1" applyAlignment="1">
      <alignment vertical="center" wrapText="1"/>
    </xf>
    <xf numFmtId="0" fontId="1" fillId="2" borderId="17" xfId="0" applyFont="1" applyFill="1" applyBorder="1" applyAlignment="1">
      <alignment vertical="top" wrapText="1"/>
    </xf>
    <xf numFmtId="0" fontId="1" fillId="0" borderId="0" xfId="0" applyFont="1" applyAlignment="1">
      <alignment vertical="top"/>
    </xf>
    <xf numFmtId="0" fontId="4" fillId="0" borderId="0" xfId="0" applyFont="1" applyAlignment="1">
      <alignment vertical="top" wrapText="1"/>
    </xf>
    <xf numFmtId="0" fontId="5" fillId="0" borderId="0" xfId="0" applyFont="1" applyAlignment="1">
      <alignment horizontal="center" vertical="center" wrapText="1"/>
    </xf>
    <xf numFmtId="9" fontId="5" fillId="0" borderId="0" xfId="0" applyNumberFormat="1" applyFont="1" applyAlignment="1">
      <alignment horizontal="left" vertical="center" wrapText="1"/>
    </xf>
    <xf numFmtId="0" fontId="4" fillId="2" borderId="18" xfId="0" applyFont="1" applyFill="1" applyBorder="1" applyAlignment="1">
      <alignment vertical="top" wrapText="1"/>
    </xf>
    <xf numFmtId="0" fontId="5" fillId="2" borderId="8" xfId="0" applyFont="1" applyFill="1" applyBorder="1" applyAlignment="1">
      <alignment vertical="center" wrapText="1"/>
    </xf>
    <xf numFmtId="0" fontId="5" fillId="2" borderId="18" xfId="0" applyFont="1" applyFill="1" applyBorder="1" applyAlignment="1">
      <alignment vertical="center" wrapText="1"/>
    </xf>
    <xf numFmtId="9" fontId="5" fillId="2" borderId="18" xfId="0" applyNumberFormat="1" applyFont="1" applyFill="1" applyBorder="1" applyAlignment="1">
      <alignment horizontal="left" vertical="center" wrapText="1"/>
    </xf>
    <xf numFmtId="0" fontId="0" fillId="2" borderId="1" xfId="0" applyFill="1" applyBorder="1"/>
    <xf numFmtId="0" fontId="5" fillId="2" borderId="4" xfId="0" applyFont="1" applyFill="1" applyBorder="1" applyAlignment="1">
      <alignment horizontal="center" vertical="center" wrapText="1"/>
    </xf>
    <xf numFmtId="0" fontId="11" fillId="2" borderId="0" xfId="0" applyFont="1" applyFill="1"/>
    <xf numFmtId="0" fontId="0" fillId="2" borderId="0" xfId="0" applyFill="1" applyAlignment="1">
      <alignment vertical="top"/>
    </xf>
    <xf numFmtId="0" fontId="0" fillId="0" borderId="0" xfId="0" applyAlignment="1">
      <alignment vertical="top"/>
    </xf>
    <xf numFmtId="0" fontId="0" fillId="0" borderId="0" xfId="0" applyAlignment="1">
      <alignment vertical="top" wrapText="1"/>
    </xf>
    <xf numFmtId="0" fontId="5" fillId="2" borderId="4" xfId="0" applyFont="1" applyFill="1" applyBorder="1"/>
    <xf numFmtId="0" fontId="1" fillId="2" borderId="1" xfId="0" applyFont="1" applyFill="1" applyBorder="1" applyAlignment="1">
      <alignment vertical="top" wrapText="1"/>
    </xf>
    <xf numFmtId="0" fontId="4" fillId="2" borderId="1" xfId="0" applyFont="1" applyFill="1" applyBorder="1"/>
    <xf numFmtId="0" fontId="1" fillId="2" borderId="1" xfId="0" applyFont="1" applyFill="1" applyBorder="1"/>
    <xf numFmtId="0" fontId="12" fillId="2" borderId="0" xfId="0" applyFont="1" applyFill="1"/>
    <xf numFmtId="0" fontId="3" fillId="0" borderId="0" xfId="0" applyFont="1"/>
    <xf numFmtId="0" fontId="1" fillId="2" borderId="15" xfId="0" applyFont="1" applyFill="1" applyBorder="1"/>
    <xf numFmtId="0" fontId="1" fillId="2" borderId="16" xfId="0" applyFont="1" applyFill="1" applyBorder="1"/>
    <xf numFmtId="0" fontId="1" fillId="2" borderId="17" xfId="0" applyFont="1" applyFill="1" applyBorder="1"/>
    <xf numFmtId="0" fontId="0" fillId="0" borderId="0" xfId="0" applyAlignment="1">
      <alignment vertical="center" wrapText="1"/>
    </xf>
    <xf numFmtId="0" fontId="0" fillId="2" borderId="19" xfId="0" applyFill="1" applyBorder="1" applyAlignment="1">
      <alignment vertical="top" wrapText="1"/>
    </xf>
    <xf numFmtId="0" fontId="0" fillId="2" borderId="11" xfId="0" applyFill="1" applyBorder="1" applyAlignment="1">
      <alignment vertical="top" wrapText="1"/>
    </xf>
    <xf numFmtId="0" fontId="1" fillId="3" borderId="1" xfId="0" applyFont="1" applyFill="1" applyBorder="1"/>
    <xf numFmtId="0" fontId="4" fillId="3" borderId="1" xfId="0" applyFont="1" applyFill="1" applyBorder="1" applyAlignment="1">
      <alignment horizontal="right"/>
    </xf>
    <xf numFmtId="0" fontId="4" fillId="2" borderId="12" xfId="0" applyFont="1" applyFill="1" applyBorder="1"/>
    <xf numFmtId="0" fontId="4" fillId="5" borderId="1" xfId="0" applyFont="1" applyFill="1" applyBorder="1"/>
    <xf numFmtId="164" fontId="4" fillId="2" borderId="1" xfId="0" applyNumberFormat="1" applyFont="1" applyFill="1" applyBorder="1"/>
    <xf numFmtId="0" fontId="5" fillId="4" borderId="1" xfId="0" applyFont="1" applyFill="1" applyBorder="1" applyAlignment="1" applyProtection="1">
      <alignment horizontal="center" vertical="center"/>
      <protection locked="0"/>
    </xf>
    <xf numFmtId="0" fontId="5" fillId="0" borderId="20" xfId="0" applyFont="1" applyBorder="1"/>
    <xf numFmtId="0" fontId="1" fillId="2" borderId="13" xfId="0" applyFont="1" applyFill="1" applyBorder="1" applyAlignment="1">
      <alignment vertical="top"/>
    </xf>
    <xf numFmtId="0" fontId="1" fillId="2" borderId="0" xfId="0" applyFont="1" applyFill="1" applyAlignment="1">
      <alignment vertical="top"/>
    </xf>
    <xf numFmtId="0" fontId="0" fillId="2" borderId="21" xfId="0" applyFill="1" applyBorder="1"/>
    <xf numFmtId="0" fontId="0" fillId="2" borderId="22" xfId="0" applyFill="1" applyBorder="1"/>
    <xf numFmtId="0" fontId="0" fillId="2" borderId="23" xfId="0" applyFill="1" applyBorder="1"/>
    <xf numFmtId="0" fontId="0" fillId="2" borderId="19" xfId="0" applyFill="1" applyBorder="1"/>
    <xf numFmtId="0" fontId="0" fillId="2" borderId="24" xfId="0" applyFill="1" applyBorder="1"/>
    <xf numFmtId="0" fontId="1" fillId="3" borderId="16" xfId="0" applyFont="1" applyFill="1" applyBorder="1"/>
    <xf numFmtId="0" fontId="1" fillId="2" borderId="0" xfId="0" applyFont="1" applyFill="1"/>
    <xf numFmtId="0" fontId="0" fillId="2" borderId="25" xfId="0" applyFill="1" applyBorder="1"/>
    <xf numFmtId="0" fontId="0" fillId="2" borderId="14" xfId="0" applyFill="1" applyBorder="1"/>
    <xf numFmtId="0" fontId="0" fillId="2" borderId="26" xfId="0" applyFill="1" applyBorder="1"/>
    <xf numFmtId="0" fontId="1" fillId="2" borderId="16" xfId="0" applyFont="1" applyFill="1" applyBorder="1" applyAlignment="1">
      <alignment vertical="top" wrapText="1"/>
    </xf>
    <xf numFmtId="0" fontId="4" fillId="4" borderId="2" xfId="0" applyFont="1" applyFill="1" applyBorder="1" applyAlignment="1" applyProtection="1">
      <alignment horizontal="center" vertical="center"/>
      <protection locked="0"/>
    </xf>
    <xf numFmtId="0" fontId="0" fillId="4" borderId="13" xfId="0" applyFill="1" applyBorder="1" applyAlignment="1" applyProtection="1">
      <alignment vertical="top"/>
      <protection locked="0"/>
    </xf>
    <xf numFmtId="0" fontId="0" fillId="4" borderId="19" xfId="0" applyFill="1" applyBorder="1" applyAlignment="1" applyProtection="1">
      <alignment vertical="top"/>
      <protection locked="0"/>
    </xf>
    <xf numFmtId="0" fontId="0" fillId="4" borderId="14" xfId="0" applyFill="1" applyBorder="1" applyAlignment="1" applyProtection="1">
      <alignment vertical="top"/>
      <protection locked="0"/>
    </xf>
    <xf numFmtId="0" fontId="0" fillId="4" borderId="13" xfId="0" applyFill="1" applyBorder="1" applyProtection="1">
      <protection locked="0"/>
    </xf>
    <xf numFmtId="0" fontId="17" fillId="2" borderId="0" xfId="1" applyFont="1" applyFill="1" applyAlignment="1">
      <alignment horizontal="left" vertical="top" wrapText="1"/>
    </xf>
    <xf numFmtId="0" fontId="19" fillId="2" borderId="0" xfId="0" applyFont="1" applyFill="1"/>
    <xf numFmtId="0" fontId="17" fillId="2" borderId="0" xfId="1" applyFont="1" applyFill="1"/>
    <xf numFmtId="0" fontId="11" fillId="2" borderId="0" xfId="0" applyFont="1" applyFill="1" applyAlignment="1">
      <alignment horizontal="left" vertical="top"/>
    </xf>
    <xf numFmtId="0" fontId="16" fillId="2" borderId="0" xfId="1" applyFont="1" applyFill="1" applyAlignment="1">
      <alignment vertical="top" wrapText="1"/>
    </xf>
    <xf numFmtId="0" fontId="17" fillId="2" borderId="0" xfId="1" applyFont="1" applyFill="1" applyAlignment="1">
      <alignment horizontal="left" vertical="top" wrapText="1"/>
    </xf>
    <xf numFmtId="0" fontId="14" fillId="0" borderId="0" xfId="0" applyFont="1" applyAlignment="1">
      <alignment vertical="top" wrapText="1"/>
    </xf>
    <xf numFmtId="0" fontId="14" fillId="0" borderId="0" xfId="0" applyFont="1" applyAlignment="1">
      <alignment vertical="top"/>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cellXfs>
  <cellStyles count="2">
    <cellStyle name="Normaali" xfId="0" builtinId="0"/>
    <cellStyle name="Normal 2" xfId="1" xr:uid="{364C69E7-8563-49D1-B861-FCD23D7812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0</xdr:col>
      <xdr:colOff>4058216</xdr:colOff>
      <xdr:row>34</xdr:row>
      <xdr:rowOff>67083</xdr:rowOff>
    </xdr:to>
    <xdr:pic>
      <xdr:nvPicPr>
        <xdr:cNvPr id="2" name="Picture 3">
          <a:extLst>
            <a:ext uri="{FF2B5EF4-FFF2-40B4-BE49-F238E27FC236}">
              <a16:creationId xmlns:a16="http://schemas.microsoft.com/office/drawing/2014/main" id="{F1F59FFD-A5FE-4CFF-AF9C-04F4D5B83F80}"/>
            </a:ext>
          </a:extLst>
        </xdr:cNvPr>
        <xdr:cNvPicPr>
          <a:picLocks noChangeAspect="1"/>
        </xdr:cNvPicPr>
      </xdr:nvPicPr>
      <xdr:blipFill>
        <a:blip xmlns:r="http://schemas.openxmlformats.org/officeDocument/2006/relationships" r:embed="rId1"/>
        <a:stretch>
          <a:fillRect/>
        </a:stretch>
      </xdr:blipFill>
      <xdr:spPr>
        <a:xfrm>
          <a:off x="0" y="4324350"/>
          <a:ext cx="4058216" cy="2924583"/>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0614D-3091-4458-82F4-B397F3A1A8FB}">
  <dimension ref="A1:K34"/>
  <sheetViews>
    <sheetView tabSelected="1" workbookViewId="0">
      <selection sqref="A1:K35"/>
    </sheetView>
  </sheetViews>
  <sheetFormatPr defaultRowHeight="15"/>
  <cols>
    <col min="1" max="1" width="68" customWidth="1"/>
  </cols>
  <sheetData>
    <row r="1" spans="1:11" ht="44.1" customHeight="1">
      <c r="A1" s="121" t="s">
        <v>119</v>
      </c>
      <c r="B1" s="121"/>
      <c r="C1" s="121"/>
      <c r="D1" s="121"/>
      <c r="E1" s="121"/>
      <c r="F1" s="121"/>
      <c r="G1" s="121"/>
      <c r="H1" s="121"/>
      <c r="I1" s="121"/>
      <c r="J1" s="121"/>
      <c r="K1" s="121"/>
    </row>
    <row r="2" spans="1:11" ht="14.45" customHeight="1"/>
    <row r="3" spans="1:11" ht="10.5" customHeight="1">
      <c r="A3" s="2" t="s">
        <v>120</v>
      </c>
      <c r="B3" s="2"/>
      <c r="C3" s="2"/>
      <c r="D3" s="2"/>
      <c r="E3" s="2"/>
      <c r="F3" s="2"/>
      <c r="G3" s="2"/>
      <c r="H3" s="2"/>
      <c r="I3" s="2"/>
      <c r="J3" s="2"/>
      <c r="K3" s="2"/>
    </row>
    <row r="4" spans="1:11" ht="8.4499999999999993" customHeight="1">
      <c r="A4" s="2"/>
      <c r="B4" s="2"/>
      <c r="C4" s="2"/>
      <c r="D4" s="2"/>
      <c r="E4" s="2"/>
      <c r="F4" s="2"/>
      <c r="G4" s="2"/>
      <c r="H4" s="2"/>
      <c r="I4" s="2"/>
      <c r="J4" s="2"/>
      <c r="K4" s="2"/>
    </row>
    <row r="5" spans="1:11" ht="31.5" customHeight="1">
      <c r="A5" s="122" t="s">
        <v>121</v>
      </c>
      <c r="B5" s="122"/>
      <c r="C5" s="122"/>
      <c r="D5" s="122"/>
      <c r="E5" s="122"/>
      <c r="F5" s="122"/>
      <c r="G5" s="122"/>
      <c r="H5" s="122"/>
      <c r="I5" s="122"/>
      <c r="J5" s="122"/>
      <c r="K5" s="122"/>
    </row>
    <row r="6" spans="1:11">
      <c r="A6" s="2"/>
      <c r="B6" s="2"/>
      <c r="C6" s="2"/>
      <c r="D6" s="2"/>
      <c r="E6" s="2"/>
      <c r="F6" s="2"/>
      <c r="G6" s="2"/>
      <c r="H6" s="2"/>
      <c r="I6" s="2"/>
      <c r="J6" s="2"/>
      <c r="K6" s="2"/>
    </row>
    <row r="7" spans="1:11" ht="33.950000000000003" customHeight="1">
      <c r="A7" s="117" t="s">
        <v>122</v>
      </c>
      <c r="B7" s="2"/>
      <c r="C7" s="2"/>
      <c r="D7" s="2"/>
      <c r="E7" s="2"/>
      <c r="F7" s="2"/>
      <c r="G7" s="2"/>
      <c r="H7" s="2"/>
      <c r="I7" s="2"/>
      <c r="J7" s="2"/>
      <c r="K7" s="2"/>
    </row>
    <row r="9" spans="1:11">
      <c r="A9" s="118" t="s">
        <v>123</v>
      </c>
      <c r="B9" s="2"/>
      <c r="C9" s="2"/>
      <c r="D9" s="2"/>
      <c r="E9" s="2"/>
      <c r="F9" s="2"/>
      <c r="G9" s="2"/>
      <c r="H9" s="2"/>
      <c r="I9" s="2"/>
      <c r="J9" s="2"/>
      <c r="K9" s="2"/>
    </row>
    <row r="10" spans="1:11" ht="18.95" customHeight="1">
      <c r="A10" s="77" t="s">
        <v>124</v>
      </c>
      <c r="B10" s="2"/>
      <c r="C10" s="2"/>
      <c r="D10" s="2"/>
      <c r="E10" s="2"/>
      <c r="F10" s="2"/>
      <c r="G10" s="2"/>
      <c r="H10" s="2"/>
      <c r="I10" s="2"/>
      <c r="J10" s="2"/>
      <c r="K10" s="2"/>
    </row>
    <row r="11" spans="1:11">
      <c r="A11" s="2" t="s">
        <v>125</v>
      </c>
      <c r="B11" s="2"/>
      <c r="C11" s="2"/>
      <c r="D11" s="2"/>
      <c r="E11" s="2"/>
      <c r="F11" s="2"/>
      <c r="G11" s="2"/>
      <c r="H11" s="2"/>
      <c r="I11" s="2"/>
      <c r="J11" s="2"/>
      <c r="K11" s="2"/>
    </row>
    <row r="12" spans="1:11">
      <c r="A12" s="2" t="s">
        <v>126</v>
      </c>
      <c r="B12" s="2"/>
      <c r="C12" s="2"/>
      <c r="D12" s="2"/>
      <c r="E12" s="2"/>
      <c r="F12" s="2"/>
      <c r="G12" s="2"/>
      <c r="H12" s="2"/>
      <c r="I12" s="2"/>
      <c r="J12" s="2"/>
      <c r="K12" s="2"/>
    </row>
    <row r="13" spans="1:11">
      <c r="A13" s="119" t="s">
        <v>127</v>
      </c>
      <c r="B13" s="2"/>
      <c r="C13" s="2"/>
      <c r="D13" s="2"/>
      <c r="E13" s="2"/>
      <c r="F13" s="2"/>
      <c r="G13" s="2"/>
      <c r="H13" s="2"/>
      <c r="I13" s="2"/>
      <c r="J13" s="2"/>
      <c r="K13" s="2"/>
    </row>
    <row r="14" spans="1:11">
      <c r="A14" s="2" t="s">
        <v>128</v>
      </c>
      <c r="B14" s="2"/>
      <c r="C14" s="2"/>
      <c r="D14" s="2"/>
      <c r="E14" s="2"/>
      <c r="F14" s="2"/>
      <c r="G14" s="2"/>
      <c r="H14" s="2"/>
      <c r="I14" s="2"/>
      <c r="J14" s="2"/>
      <c r="K14" s="2"/>
    </row>
    <row r="15" spans="1:11">
      <c r="A15" s="119" t="s">
        <v>129</v>
      </c>
      <c r="B15" s="2"/>
      <c r="C15" s="2"/>
      <c r="D15" s="2"/>
      <c r="E15" s="2"/>
      <c r="F15" s="2"/>
      <c r="G15" s="2"/>
      <c r="H15" s="2"/>
      <c r="I15" s="2"/>
      <c r="J15" s="2"/>
      <c r="K15" s="2"/>
    </row>
    <row r="16" spans="1:11">
      <c r="A16" s="2" t="s">
        <v>130</v>
      </c>
      <c r="B16" s="2"/>
      <c r="C16" s="2"/>
      <c r="D16" s="2"/>
      <c r="E16" s="2"/>
      <c r="F16" s="2"/>
      <c r="G16" s="2"/>
      <c r="H16" s="2"/>
      <c r="I16" s="2"/>
      <c r="J16" s="2"/>
      <c r="K16" s="2"/>
    </row>
    <row r="17" spans="1:11">
      <c r="A17" s="2"/>
      <c r="B17" s="2"/>
      <c r="C17" s="2"/>
      <c r="D17" s="2"/>
      <c r="E17" s="2"/>
      <c r="F17" s="2"/>
      <c r="G17" s="2"/>
      <c r="H17" s="2"/>
      <c r="I17" s="2"/>
      <c r="J17" s="2"/>
      <c r="K17" s="2"/>
    </row>
    <row r="19" spans="1:11" ht="15.75">
      <c r="A19" s="120" t="s">
        <v>133</v>
      </c>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sheetData>
  <sheetProtection sheet="1" objects="1" scenarios="1" selectLockedCells="1" selectUnlockedCells="1"/>
  <mergeCells count="2">
    <mergeCell ref="A1:K1"/>
    <mergeCell ref="A5:K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BCAC0-D4F9-4E36-B6FA-94BBB2211729}">
  <dimension ref="A1:N29"/>
  <sheetViews>
    <sheetView workbookViewId="0">
      <selection activeCell="B11" sqref="B11"/>
    </sheetView>
  </sheetViews>
  <sheetFormatPr defaultRowHeight="15"/>
  <cols>
    <col min="1" max="1" width="46" customWidth="1"/>
    <col min="2" max="2" width="16.85546875" customWidth="1"/>
    <col min="5" max="5" width="21.42578125" customWidth="1"/>
    <col min="6" max="6" width="15.85546875" customWidth="1"/>
    <col min="7" max="7" width="13.85546875" customWidth="1"/>
    <col min="8" max="8" width="15.7109375" customWidth="1"/>
    <col min="9" max="9" width="14.5703125" customWidth="1"/>
    <col min="10" max="10" width="18.5703125" customWidth="1"/>
    <col min="11" max="11" width="13.5703125" customWidth="1"/>
    <col min="12" max="12" width="16" customWidth="1"/>
    <col min="13" max="13" width="13.28515625" customWidth="1"/>
    <col min="14" max="14" width="16.5703125" customWidth="1"/>
  </cols>
  <sheetData>
    <row r="1" spans="1:14" ht="21">
      <c r="A1" s="1" t="s">
        <v>118</v>
      </c>
      <c r="B1" s="2"/>
      <c r="C1" s="2"/>
      <c r="D1" s="2"/>
      <c r="E1" s="2"/>
      <c r="F1" s="2"/>
      <c r="G1" s="2"/>
      <c r="H1" s="2"/>
      <c r="I1" s="2"/>
      <c r="J1" s="2"/>
    </row>
    <row r="2" spans="1:14" ht="18.75">
      <c r="A2" s="3" t="s">
        <v>0</v>
      </c>
      <c r="B2" s="2"/>
      <c r="C2" s="2"/>
      <c r="D2" s="2"/>
      <c r="E2" s="2"/>
      <c r="F2" s="2"/>
      <c r="G2" s="2"/>
      <c r="H2" s="2"/>
      <c r="I2" s="2"/>
      <c r="J2" s="2"/>
    </row>
    <row r="3" spans="1:14">
      <c r="A3" s="2" t="s">
        <v>31</v>
      </c>
      <c r="B3" s="2"/>
      <c r="C3" s="2"/>
      <c r="D3" s="2"/>
      <c r="E3" s="2"/>
      <c r="F3" s="2"/>
      <c r="G3" s="2"/>
      <c r="H3" s="2"/>
      <c r="I3" s="2"/>
      <c r="J3" s="2"/>
    </row>
    <row r="4" spans="1:14">
      <c r="A4" s="2"/>
      <c r="B4" s="2"/>
      <c r="C4" s="2"/>
      <c r="D4" s="2"/>
      <c r="E4" s="2"/>
      <c r="F4" s="2"/>
      <c r="G4" s="2"/>
      <c r="H4" s="2"/>
      <c r="I4" s="2"/>
      <c r="J4" s="2"/>
    </row>
    <row r="5" spans="1:14" ht="19.5" thickBot="1">
      <c r="A5" s="85"/>
    </row>
    <row r="6" spans="1:14" ht="68.25" thickBot="1">
      <c r="A6" s="4" t="s">
        <v>1</v>
      </c>
      <c r="B6" s="5" t="s">
        <v>2</v>
      </c>
      <c r="C6" s="5" t="s">
        <v>3</v>
      </c>
      <c r="D6" s="6" t="s">
        <v>4</v>
      </c>
      <c r="E6" s="7" t="s">
        <v>5</v>
      </c>
      <c r="F6" s="8"/>
      <c r="G6" s="7" t="s">
        <v>6</v>
      </c>
      <c r="H6" s="8"/>
      <c r="I6" s="7" t="s">
        <v>7</v>
      </c>
      <c r="J6" s="74"/>
      <c r="K6" s="66"/>
      <c r="M6" s="66"/>
    </row>
    <row r="7" spans="1:14" ht="111.6" customHeight="1" thickBot="1">
      <c r="A7" s="9" t="s">
        <v>8</v>
      </c>
      <c r="B7" s="10">
        <f>(B8+B12)</f>
        <v>3000</v>
      </c>
      <c r="C7" s="11"/>
      <c r="D7" s="12"/>
      <c r="E7" s="13" t="s">
        <v>9</v>
      </c>
      <c r="F7" s="14" t="s">
        <v>10</v>
      </c>
      <c r="G7" s="15" t="s">
        <v>11</v>
      </c>
      <c r="H7" s="16" t="s">
        <v>10</v>
      </c>
      <c r="I7" s="70" t="s">
        <v>26</v>
      </c>
      <c r="J7" s="13" t="s">
        <v>10</v>
      </c>
      <c r="K7" s="67"/>
      <c r="L7" s="67"/>
      <c r="M7" s="67"/>
      <c r="N7" s="67"/>
    </row>
    <row r="8" spans="1:14" ht="15.75" thickBot="1">
      <c r="A8" s="17" t="s">
        <v>100</v>
      </c>
      <c r="B8" s="112">
        <v>2000</v>
      </c>
      <c r="C8" s="11"/>
      <c r="D8" s="12"/>
      <c r="E8" s="19" t="s">
        <v>22</v>
      </c>
      <c r="F8" s="20">
        <v>1</v>
      </c>
      <c r="G8" s="21" t="s">
        <v>23</v>
      </c>
      <c r="H8" s="22">
        <v>0</v>
      </c>
      <c r="I8" s="71" t="s">
        <v>27</v>
      </c>
      <c r="J8" s="75">
        <v>0</v>
      </c>
      <c r="K8" s="37"/>
      <c r="L8" s="68"/>
      <c r="M8" s="37"/>
      <c r="N8" s="68"/>
    </row>
    <row r="9" spans="1:14" ht="15.75" thickBot="1">
      <c r="A9" s="25" t="s">
        <v>12</v>
      </c>
      <c r="B9" s="18">
        <v>600</v>
      </c>
      <c r="C9" s="26">
        <f>(B9/B8)*100</f>
        <v>30</v>
      </c>
      <c r="D9" s="12"/>
      <c r="E9" s="19"/>
      <c r="F9" s="20"/>
      <c r="G9" s="9" t="s">
        <v>24</v>
      </c>
      <c r="H9" s="27">
        <v>1</v>
      </c>
      <c r="I9" s="71" t="s">
        <v>28</v>
      </c>
      <c r="J9" s="75">
        <v>1</v>
      </c>
      <c r="K9" s="37"/>
      <c r="L9" s="68"/>
      <c r="M9" s="37"/>
      <c r="N9" s="68"/>
    </row>
    <row r="10" spans="1:14" ht="15.75" thickBot="1">
      <c r="A10" s="25" t="s">
        <v>13</v>
      </c>
      <c r="B10" s="18">
        <v>700</v>
      </c>
      <c r="C10" s="26">
        <f>(B10/B8)*100</f>
        <v>35</v>
      </c>
      <c r="D10" s="12"/>
      <c r="E10" s="19"/>
      <c r="F10" s="24"/>
      <c r="G10" s="19" t="s">
        <v>25</v>
      </c>
      <c r="H10" s="24">
        <v>2</v>
      </c>
      <c r="I10" s="72" t="s">
        <v>29</v>
      </c>
      <c r="J10" s="75">
        <v>2</v>
      </c>
      <c r="K10" s="37"/>
      <c r="L10" s="68"/>
      <c r="M10" s="37"/>
      <c r="N10" s="68"/>
    </row>
    <row r="11" spans="1:14" ht="15.75" thickBot="1">
      <c r="A11" s="25" t="s">
        <v>14</v>
      </c>
      <c r="B11" s="18">
        <v>500</v>
      </c>
      <c r="C11" s="26">
        <f>(B11/B8)*100</f>
        <v>25</v>
      </c>
      <c r="D11" s="12"/>
      <c r="E11" s="19"/>
      <c r="F11" s="24"/>
      <c r="G11" s="19"/>
      <c r="H11" s="24"/>
      <c r="I11" s="72"/>
      <c r="J11" s="75"/>
      <c r="K11" s="37"/>
      <c r="L11" s="68"/>
      <c r="M11" s="37"/>
      <c r="N11" s="68"/>
    </row>
    <row r="12" spans="1:14" ht="36.75" customHeight="1" thickBot="1">
      <c r="A12" s="9" t="s">
        <v>103</v>
      </c>
      <c r="B12" s="112">
        <v>1000</v>
      </c>
      <c r="C12" s="28"/>
      <c r="D12" s="12"/>
      <c r="E12" s="19"/>
      <c r="F12" s="24"/>
      <c r="G12" s="19"/>
      <c r="H12" s="24"/>
      <c r="I12" s="72"/>
      <c r="J12" s="75"/>
      <c r="K12" s="37"/>
      <c r="L12" s="68"/>
      <c r="M12" s="37"/>
      <c r="N12" s="68"/>
    </row>
    <row r="13" spans="1:14" ht="34.5" customHeight="1" thickBot="1">
      <c r="A13" s="29" t="s">
        <v>30</v>
      </c>
      <c r="B13" s="18">
        <v>200</v>
      </c>
      <c r="C13" s="12"/>
      <c r="D13" s="12"/>
      <c r="E13" s="30"/>
      <c r="F13" s="24"/>
      <c r="G13" s="31"/>
      <c r="H13" s="24"/>
      <c r="I13" s="73"/>
      <c r="J13" s="75"/>
      <c r="K13" s="69"/>
      <c r="L13" s="68"/>
      <c r="M13" s="69"/>
      <c r="N13" s="68"/>
    </row>
    <row r="14" spans="1:14" ht="30.75" customHeight="1" thickBot="1">
      <c r="A14" s="29" t="s">
        <v>101</v>
      </c>
      <c r="B14" s="97">
        <v>50</v>
      </c>
      <c r="C14" s="12"/>
      <c r="D14" s="12"/>
      <c r="E14" s="12"/>
      <c r="F14" s="12"/>
      <c r="G14" s="12"/>
      <c r="H14" s="32"/>
      <c r="I14" s="33"/>
      <c r="J14" s="2"/>
    </row>
    <row r="15" spans="1:14" ht="66" customHeight="1" thickBot="1">
      <c r="A15" s="123" t="s">
        <v>102</v>
      </c>
      <c r="B15" s="124"/>
      <c r="C15" s="124"/>
      <c r="D15" s="124"/>
      <c r="E15" s="124"/>
      <c r="F15" s="124"/>
      <c r="G15" s="124"/>
      <c r="H15" s="124"/>
      <c r="I15" s="124"/>
      <c r="J15" s="124"/>
    </row>
    <row r="16" spans="1:14">
      <c r="A16" s="34"/>
      <c r="B16" s="34"/>
      <c r="C16" s="12"/>
      <c r="D16" s="12"/>
      <c r="E16" s="35"/>
      <c r="F16" s="35"/>
      <c r="G16" s="35"/>
      <c r="H16" s="36"/>
      <c r="I16" s="37"/>
    </row>
    <row r="17" spans="1:10" ht="16.5" thickBot="1">
      <c r="A17" s="38" t="s">
        <v>15</v>
      </c>
      <c r="B17" s="80"/>
      <c r="C17" s="12"/>
      <c r="D17" s="12"/>
      <c r="E17" s="35"/>
      <c r="F17" s="35"/>
      <c r="G17" s="35"/>
    </row>
    <row r="18" spans="1:10" ht="45.6" customHeight="1" thickBot="1">
      <c r="A18" s="5" t="s">
        <v>93</v>
      </c>
      <c r="B18" s="96">
        <f>(B8/B7)*100</f>
        <v>66.666666666666657</v>
      </c>
      <c r="C18" s="94"/>
      <c r="D18" s="95">
        <f>IF(B18&lt;=89.99,0,IF(B18&gt;=90,1))</f>
        <v>0</v>
      </c>
      <c r="E18" s="35"/>
      <c r="F18" s="35"/>
      <c r="G18" s="35"/>
    </row>
    <row r="19" spans="1:10">
      <c r="A19" s="39"/>
      <c r="B19" s="39"/>
      <c r="C19" s="12"/>
      <c r="D19" s="12"/>
      <c r="E19" s="35"/>
      <c r="F19" s="35"/>
      <c r="G19" s="35"/>
    </row>
    <row r="20" spans="1:10">
      <c r="A20" s="41" t="s">
        <v>16</v>
      </c>
      <c r="B20" s="39"/>
      <c r="C20" s="12"/>
      <c r="D20" s="12"/>
      <c r="E20" s="35"/>
      <c r="F20" s="35"/>
      <c r="G20" s="35"/>
      <c r="J20" s="42"/>
    </row>
    <row r="21" spans="1:10" ht="42.6" customHeight="1" thickBot="1">
      <c r="A21" s="43" t="s">
        <v>17</v>
      </c>
      <c r="B21" s="39"/>
      <c r="C21" s="12"/>
      <c r="D21" s="12"/>
      <c r="E21" s="35"/>
      <c r="F21" s="35"/>
      <c r="G21" s="35"/>
    </row>
    <row r="22" spans="1:10" ht="43.5" customHeight="1" thickBot="1">
      <c r="A22" s="5" t="s">
        <v>18</v>
      </c>
      <c r="B22" s="96">
        <f>(C9*1)+(C10*0.9)+(C11*0.8)</f>
        <v>81.5</v>
      </c>
      <c r="C22" s="94"/>
      <c r="D22" s="95">
        <f>IF(B22&lt;=74.99,0,IF(B22&lt;=79.99,1,2))</f>
        <v>2</v>
      </c>
      <c r="E22" s="35"/>
      <c r="F22" s="35"/>
      <c r="G22" s="35"/>
    </row>
    <row r="23" spans="1:10">
      <c r="A23" s="44"/>
      <c r="B23" s="39"/>
      <c r="C23" s="12"/>
      <c r="D23" s="12"/>
      <c r="E23" s="35"/>
      <c r="F23" s="35"/>
      <c r="G23" s="35"/>
    </row>
    <row r="24" spans="1:10" ht="15.75">
      <c r="A24" s="38" t="s">
        <v>19</v>
      </c>
      <c r="B24" s="39"/>
      <c r="C24" s="12"/>
      <c r="D24" s="12"/>
      <c r="E24" s="35"/>
      <c r="F24" s="35"/>
      <c r="G24" s="35"/>
    </row>
    <row r="25" spans="1:10" ht="20.100000000000001" customHeight="1" thickBot="1">
      <c r="A25" s="41" t="s">
        <v>20</v>
      </c>
      <c r="B25" s="39"/>
      <c r="C25" s="12"/>
      <c r="D25" s="12"/>
      <c r="E25" s="35"/>
      <c r="F25" s="35"/>
      <c r="G25" s="35"/>
    </row>
    <row r="26" spans="1:10" ht="23.25" thickBot="1">
      <c r="A26" s="5" t="s">
        <v>26</v>
      </c>
      <c r="B26" s="82">
        <f>(B14/B13)*100</f>
        <v>25</v>
      </c>
      <c r="C26" s="94"/>
      <c r="D26" s="95">
        <f>IF(B26&lt;=44.99,0,IF(B26&lt;=50.99,1,2))</f>
        <v>0</v>
      </c>
      <c r="E26" s="35"/>
      <c r="F26" s="35"/>
      <c r="G26" s="35"/>
    </row>
    <row r="27" spans="1:10" ht="15.75" thickBot="1">
      <c r="A27" s="98"/>
      <c r="B27" s="35"/>
      <c r="C27" s="35"/>
      <c r="D27" s="35"/>
      <c r="E27" s="35"/>
      <c r="F27" s="35"/>
      <c r="G27" s="35"/>
    </row>
    <row r="28" spans="1:10" ht="15.75" thickBot="1">
      <c r="A28" s="46" t="s">
        <v>21</v>
      </c>
      <c r="B28" s="46"/>
      <c r="C28" s="47"/>
      <c r="D28" s="46">
        <f>(D18+D22+D26)</f>
        <v>2</v>
      </c>
    </row>
    <row r="29" spans="1:10">
      <c r="A29" s="2"/>
      <c r="B29" s="2"/>
      <c r="C29" s="2"/>
      <c r="D29" s="2"/>
    </row>
  </sheetData>
  <sheetProtection sheet="1" objects="1" scenarios="1" selectLockedCells="1"/>
  <mergeCells count="1">
    <mergeCell ref="A15:J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6218-0132-4719-B764-1C18DED2C2CC}">
  <dimension ref="A1:C17"/>
  <sheetViews>
    <sheetView topLeftCell="A3" workbookViewId="0">
      <selection activeCell="B11" sqref="B11"/>
    </sheetView>
  </sheetViews>
  <sheetFormatPr defaultRowHeight="15"/>
  <cols>
    <col min="1" max="1" width="64.42578125" customWidth="1"/>
    <col min="2" max="2" width="12.42578125" customWidth="1"/>
  </cols>
  <sheetData>
    <row r="1" spans="1:3" ht="18.75">
      <c r="A1" s="3" t="s">
        <v>32</v>
      </c>
      <c r="B1" s="2"/>
      <c r="C1" s="2"/>
    </row>
    <row r="2" spans="1:3" ht="18.75">
      <c r="A2" s="3" t="s">
        <v>33</v>
      </c>
      <c r="B2" s="2"/>
      <c r="C2" s="2"/>
    </row>
    <row r="3" spans="1:3">
      <c r="A3" s="2"/>
      <c r="B3" s="2"/>
      <c r="C3" s="2"/>
    </row>
    <row r="4" spans="1:3" ht="30">
      <c r="A4" s="48" t="s">
        <v>34</v>
      </c>
      <c r="B4" s="2"/>
      <c r="C4" s="2"/>
    </row>
    <row r="5" spans="1:3" ht="45">
      <c r="A5" s="48" t="s">
        <v>35</v>
      </c>
      <c r="B5" s="2"/>
      <c r="C5" s="2"/>
    </row>
    <row r="6" spans="1:3">
      <c r="A6" s="2" t="s">
        <v>132</v>
      </c>
      <c r="B6" s="2"/>
      <c r="C6" s="2"/>
    </row>
    <row r="8" spans="1:3">
      <c r="A8" s="54" t="s">
        <v>38</v>
      </c>
      <c r="B8" s="54" t="s">
        <v>37</v>
      </c>
      <c r="C8" s="54" t="s">
        <v>10</v>
      </c>
    </row>
    <row r="9" spans="1:3" ht="44.45" customHeight="1">
      <c r="A9" s="49" t="s">
        <v>36</v>
      </c>
      <c r="B9" s="113" t="s">
        <v>48</v>
      </c>
      <c r="C9" s="52">
        <f>+IF(B9="Yes",2,0)</f>
        <v>2</v>
      </c>
    </row>
    <row r="10" spans="1:3" ht="90">
      <c r="A10" s="49" t="s">
        <v>39</v>
      </c>
      <c r="B10" s="113" t="s">
        <v>49</v>
      </c>
      <c r="C10" s="52">
        <f t="shared" ref="C10:C16" si="0">+IF(B10="Yes",1,0)</f>
        <v>0</v>
      </c>
    </row>
    <row r="11" spans="1:3" ht="60">
      <c r="A11" s="49" t="s">
        <v>40</v>
      </c>
      <c r="B11" s="113" t="s">
        <v>48</v>
      </c>
      <c r="C11" s="52">
        <f t="shared" si="0"/>
        <v>1</v>
      </c>
    </row>
    <row r="12" spans="1:3" ht="30">
      <c r="A12" s="49" t="s">
        <v>41</v>
      </c>
      <c r="B12" s="113" t="s">
        <v>48</v>
      </c>
      <c r="C12" s="52">
        <f t="shared" si="0"/>
        <v>1</v>
      </c>
    </row>
    <row r="13" spans="1:3" ht="30">
      <c r="A13" s="49" t="s">
        <v>42</v>
      </c>
      <c r="B13" s="113" t="s">
        <v>49</v>
      </c>
      <c r="C13" s="52">
        <f t="shared" si="0"/>
        <v>0</v>
      </c>
    </row>
    <row r="14" spans="1:3" ht="30">
      <c r="A14" s="49" t="s">
        <v>43</v>
      </c>
      <c r="B14" s="113" t="s">
        <v>48</v>
      </c>
      <c r="C14" s="52">
        <f t="shared" si="0"/>
        <v>1</v>
      </c>
    </row>
    <row r="15" spans="1:3" ht="30">
      <c r="A15" s="49" t="s">
        <v>44</v>
      </c>
      <c r="B15" s="113"/>
      <c r="C15" s="52">
        <f t="shared" si="0"/>
        <v>0</v>
      </c>
    </row>
    <row r="16" spans="1:3" ht="30.75" thickBot="1">
      <c r="A16" s="90" t="s">
        <v>47</v>
      </c>
      <c r="B16" s="114"/>
      <c r="C16" s="52">
        <f t="shared" si="0"/>
        <v>0</v>
      </c>
    </row>
    <row r="17" spans="1:3" ht="45.75" thickBot="1">
      <c r="A17" s="53" t="s">
        <v>46</v>
      </c>
      <c r="B17" s="92">
        <f>+IF(SUM(C9:C16)&gt;2,2,SUM(C9:C16))</f>
        <v>2</v>
      </c>
      <c r="C17" s="91" t="s">
        <v>45</v>
      </c>
    </row>
  </sheetData>
  <sheetProtection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A7B2-9A0F-4E4A-987E-D246E9380319}">
  <dimension ref="A1:C9"/>
  <sheetViews>
    <sheetView workbookViewId="0">
      <selection activeCell="B7" sqref="B7"/>
    </sheetView>
  </sheetViews>
  <sheetFormatPr defaultRowHeight="15"/>
  <cols>
    <col min="1" max="1" width="56.85546875" customWidth="1"/>
    <col min="2" max="2" width="16.5703125" customWidth="1"/>
    <col min="3" max="3" width="10.5703125" customWidth="1"/>
  </cols>
  <sheetData>
    <row r="1" spans="1:3" ht="18.75">
      <c r="A1" s="3" t="s">
        <v>50</v>
      </c>
      <c r="B1" s="2"/>
      <c r="C1" s="2"/>
    </row>
    <row r="2" spans="1:3" ht="15.75">
      <c r="A2" s="76" t="s">
        <v>51</v>
      </c>
      <c r="B2" s="2"/>
      <c r="C2" s="2"/>
    </row>
    <row r="3" spans="1:3" ht="45" customHeight="1">
      <c r="A3" s="125" t="s">
        <v>52</v>
      </c>
      <c r="B3" s="125"/>
      <c r="C3" s="125"/>
    </row>
    <row r="4" spans="1:3" ht="30" customHeight="1">
      <c r="A4" s="126" t="s">
        <v>81</v>
      </c>
      <c r="B4" s="126"/>
      <c r="C4" s="126"/>
    </row>
    <row r="5" spans="1:3" ht="15.75" thickBot="1"/>
    <row r="6" spans="1:3" ht="45.75" thickBot="1">
      <c r="A6" s="63" t="s">
        <v>53</v>
      </c>
      <c r="B6" s="64" t="s">
        <v>55</v>
      </c>
      <c r="C6" s="65" t="s">
        <v>56</v>
      </c>
    </row>
    <row r="7" spans="1:3" ht="180">
      <c r="A7" s="61" t="s">
        <v>54</v>
      </c>
      <c r="B7" s="115" t="s">
        <v>49</v>
      </c>
      <c r="C7" s="62">
        <f>IF(B7="Yes",1,0)</f>
        <v>0</v>
      </c>
    </row>
    <row r="8" spans="1:3" ht="15.75" thickBot="1">
      <c r="A8" s="89"/>
    </row>
    <row r="9" spans="1:3" ht="15.75" thickBot="1">
      <c r="A9" s="53" t="s">
        <v>57</v>
      </c>
      <c r="B9" s="92">
        <f>IF(SUM(C7)&gt;1,1,SUM(C7))</f>
        <v>0</v>
      </c>
    </row>
  </sheetData>
  <sheetProtection sheet="1" objects="1" scenarios="1" selectLockedCells="1"/>
  <mergeCells count="2">
    <mergeCell ref="A3:C3"/>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C69FD-A49D-40EE-A8B5-28366D254D11}">
  <dimension ref="A1:F20"/>
  <sheetViews>
    <sheetView topLeftCell="A3" workbookViewId="0">
      <selection activeCell="B16" sqref="B16"/>
    </sheetView>
  </sheetViews>
  <sheetFormatPr defaultRowHeight="15"/>
  <cols>
    <col min="1" max="1" width="32.28515625" customWidth="1"/>
    <col min="2" max="2" width="17.42578125" customWidth="1"/>
    <col min="3" max="3" width="13.140625" customWidth="1"/>
  </cols>
  <sheetData>
    <row r="1" spans="1:6" ht="21">
      <c r="A1" s="1" t="s">
        <v>50</v>
      </c>
      <c r="B1" s="2"/>
      <c r="C1" s="2"/>
      <c r="D1" s="2"/>
      <c r="E1" s="2"/>
      <c r="F1" s="2"/>
    </row>
    <row r="2" spans="1:6" ht="18.75">
      <c r="A2" s="3" t="s">
        <v>73</v>
      </c>
      <c r="B2" s="2"/>
      <c r="C2" s="2"/>
      <c r="D2" s="2"/>
      <c r="E2" s="2"/>
      <c r="F2" s="2"/>
    </row>
    <row r="3" spans="1:6">
      <c r="A3" s="2" t="s">
        <v>74</v>
      </c>
      <c r="B3" s="2"/>
      <c r="C3" s="2"/>
      <c r="D3" s="2"/>
      <c r="E3" s="2"/>
      <c r="F3" s="2"/>
    </row>
    <row r="4" spans="1:6">
      <c r="A4" s="2"/>
      <c r="B4" s="2"/>
      <c r="C4" s="2"/>
      <c r="D4" s="2"/>
      <c r="E4" s="2"/>
      <c r="F4" s="2"/>
    </row>
    <row r="5" spans="1:6" ht="19.5" thickBot="1">
      <c r="A5" s="85"/>
    </row>
    <row r="6" spans="1:6" ht="34.5" thickBot="1">
      <c r="A6" s="5" t="s">
        <v>58</v>
      </c>
      <c r="B6" s="56" t="s">
        <v>2</v>
      </c>
      <c r="C6" s="56" t="s">
        <v>59</v>
      </c>
    </row>
    <row r="7" spans="1:6" ht="15.75" thickBot="1">
      <c r="A7" s="19" t="s">
        <v>60</v>
      </c>
      <c r="B7" s="58">
        <v>2000</v>
      </c>
      <c r="C7" s="23">
        <v>25</v>
      </c>
    </row>
    <row r="8" spans="1:6" ht="15.75" thickBot="1">
      <c r="A8" s="19" t="s">
        <v>61</v>
      </c>
      <c r="B8" s="58">
        <v>2000</v>
      </c>
      <c r="C8" s="23">
        <v>18</v>
      </c>
    </row>
    <row r="9" spans="1:6" ht="15.75" thickBot="1">
      <c r="A9" s="19" t="s">
        <v>62</v>
      </c>
      <c r="B9" s="59"/>
      <c r="C9" s="23">
        <v>10</v>
      </c>
    </row>
    <row r="10" spans="1:6" ht="15.75" thickBot="1">
      <c r="A10" s="19" t="s">
        <v>63</v>
      </c>
      <c r="B10" s="59"/>
      <c r="C10" s="23">
        <v>17</v>
      </c>
    </row>
    <row r="11" spans="1:6" ht="23.25" thickBot="1">
      <c r="A11" s="19" t="s">
        <v>64</v>
      </c>
      <c r="B11" s="59"/>
      <c r="C11" s="23">
        <v>18</v>
      </c>
    </row>
    <row r="12" spans="1:6" ht="15.75" thickBot="1">
      <c r="A12" s="19" t="s">
        <v>65</v>
      </c>
      <c r="B12" s="60"/>
      <c r="C12" s="23">
        <v>21</v>
      </c>
    </row>
    <row r="13" spans="1:6" ht="15.75" thickBot="1">
      <c r="A13" s="19" t="s">
        <v>66</v>
      </c>
      <c r="B13" s="59"/>
      <c r="C13" s="23">
        <v>11</v>
      </c>
    </row>
    <row r="14" spans="1:6" ht="15.75" thickBot="1">
      <c r="A14" s="19" t="s">
        <v>67</v>
      </c>
      <c r="B14" s="59"/>
      <c r="C14" s="23">
        <v>15</v>
      </c>
    </row>
    <row r="15" spans="1:6" ht="15.75" thickBot="1">
      <c r="A15" s="57" t="s">
        <v>68</v>
      </c>
      <c r="B15" s="55">
        <f>SUM(B7:B14)</f>
        <v>4000</v>
      </c>
    </row>
    <row r="16" spans="1:6" ht="23.25" thickBot="1">
      <c r="A16" s="9" t="s">
        <v>69</v>
      </c>
      <c r="B16" s="58">
        <v>600</v>
      </c>
    </row>
    <row r="17" spans="1:2" ht="15.75" thickBot="1">
      <c r="A17" s="17" t="s">
        <v>70</v>
      </c>
      <c r="B17" s="55">
        <f>(B16/B15)*100</f>
        <v>15</v>
      </c>
    </row>
    <row r="18" spans="1:2" ht="15.75" thickBot="1">
      <c r="B18" s="35"/>
    </row>
    <row r="19" spans="1:2" ht="15.75" thickBot="1">
      <c r="A19" s="45" t="s">
        <v>71</v>
      </c>
      <c r="B19" s="40">
        <f>(B7/B15)*C7+(B8/B15)*C8+(B9/B15)*C9+(B10/B15)*C10+(B11/B15)*C11+(B12/B15)*C12+(B13/B15)*C13+(B14/B15)*C14</f>
        <v>21.5</v>
      </c>
    </row>
    <row r="20" spans="1:2" ht="15.75" thickBot="1">
      <c r="A20" s="82" t="s">
        <v>72</v>
      </c>
      <c r="B20" s="93">
        <f>IF(B17&gt;=B19,0,IF(B17&lt;B19,2))</f>
        <v>2</v>
      </c>
    </row>
  </sheetData>
  <sheetProtection sheet="1" objects="1" scenarios="1" selectLockedCell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3A2C7-C2B8-4446-8FFC-B157C9466C5B}">
  <dimension ref="A1:H13"/>
  <sheetViews>
    <sheetView workbookViewId="0">
      <selection activeCell="B9" sqref="B9"/>
    </sheetView>
  </sheetViews>
  <sheetFormatPr defaultRowHeight="15"/>
  <cols>
    <col min="1" max="1" width="47.85546875" customWidth="1"/>
    <col min="2" max="2" width="11.42578125" bestFit="1" customWidth="1"/>
  </cols>
  <sheetData>
    <row r="1" spans="1:8" ht="21">
      <c r="A1" s="1" t="s">
        <v>50</v>
      </c>
      <c r="B1" s="2"/>
      <c r="C1" s="2"/>
      <c r="D1" s="2"/>
      <c r="E1" s="2"/>
      <c r="F1" s="2"/>
      <c r="G1" s="2"/>
      <c r="H1" s="2"/>
    </row>
    <row r="2" spans="1:8">
      <c r="A2" s="2"/>
      <c r="B2" s="2"/>
      <c r="C2" s="2"/>
      <c r="D2" s="2"/>
      <c r="E2" s="2"/>
      <c r="F2" s="2"/>
      <c r="G2" s="2"/>
      <c r="H2" s="2"/>
    </row>
    <row r="3" spans="1:8" ht="15.75">
      <c r="A3" s="76" t="s">
        <v>75</v>
      </c>
      <c r="B3" s="2"/>
      <c r="C3" s="2"/>
      <c r="D3" s="2"/>
      <c r="E3" s="2"/>
      <c r="F3" s="2"/>
      <c r="G3" s="2"/>
      <c r="H3" s="2"/>
    </row>
    <row r="4" spans="1:8">
      <c r="A4" s="127" t="s">
        <v>79</v>
      </c>
      <c r="B4" s="127"/>
      <c r="C4" s="127"/>
      <c r="D4" s="127"/>
      <c r="E4" s="127"/>
      <c r="F4" s="127"/>
      <c r="G4" s="127"/>
      <c r="H4" s="127"/>
    </row>
    <row r="5" spans="1:8">
      <c r="A5" s="2" t="s">
        <v>76</v>
      </c>
      <c r="B5" s="2"/>
      <c r="C5" s="2"/>
      <c r="D5" s="2"/>
      <c r="E5" s="2"/>
      <c r="F5" s="2"/>
      <c r="G5" s="2"/>
      <c r="H5" s="2"/>
    </row>
    <row r="6" spans="1:8">
      <c r="A6" s="84" t="s">
        <v>92</v>
      </c>
      <c r="B6" s="2"/>
      <c r="C6" s="2"/>
      <c r="D6" s="2"/>
      <c r="E6" s="2"/>
      <c r="F6" s="2"/>
      <c r="G6" s="2"/>
      <c r="H6" s="2"/>
    </row>
    <row r="7" spans="1:8">
      <c r="A7" s="2"/>
      <c r="B7" s="2"/>
      <c r="C7" s="2"/>
      <c r="D7" s="2"/>
      <c r="E7" s="2"/>
      <c r="F7" s="2"/>
      <c r="G7" s="2"/>
      <c r="H7" s="2"/>
    </row>
    <row r="9" spans="1:8">
      <c r="A9" s="50" t="s">
        <v>78</v>
      </c>
      <c r="B9" s="116">
        <v>2000</v>
      </c>
    </row>
    <row r="10" spans="1:8">
      <c r="A10" s="50" t="s">
        <v>117</v>
      </c>
      <c r="B10" s="116">
        <v>18000</v>
      </c>
    </row>
    <row r="11" spans="1:8">
      <c r="A11" s="50" t="s">
        <v>77</v>
      </c>
      <c r="B11" s="50">
        <f>B10/B9</f>
        <v>9</v>
      </c>
    </row>
    <row r="12" spans="1:8" ht="15.75" thickBot="1"/>
    <row r="13" spans="1:8" ht="15.75" thickBot="1">
      <c r="A13" s="83" t="s">
        <v>80</v>
      </c>
      <c r="B13" s="92">
        <f>IF(B11&gt;=15,0,IF(B11&lt;15,1))</f>
        <v>1</v>
      </c>
    </row>
  </sheetData>
  <sheetProtection sheet="1" objects="1" scenarios="1" selectLockedCells="1"/>
  <mergeCells count="1">
    <mergeCell ref="A4:H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DF759-5F57-4C0C-BE4F-58620BC40119}">
  <dimension ref="A1:F16"/>
  <sheetViews>
    <sheetView workbookViewId="0">
      <selection activeCell="B10" sqref="B10"/>
    </sheetView>
  </sheetViews>
  <sheetFormatPr defaultRowHeight="15"/>
  <cols>
    <col min="1" max="1" width="45.5703125" customWidth="1"/>
  </cols>
  <sheetData>
    <row r="1" spans="1:6" ht="21">
      <c r="A1" s="1" t="s">
        <v>50</v>
      </c>
      <c r="B1" s="2"/>
      <c r="C1" s="2"/>
      <c r="D1" s="2"/>
      <c r="E1" s="2"/>
      <c r="F1" s="2"/>
    </row>
    <row r="2" spans="1:6">
      <c r="A2" s="2"/>
      <c r="B2" s="2"/>
      <c r="C2" s="2"/>
      <c r="D2" s="2"/>
      <c r="E2" s="2"/>
      <c r="F2" s="2"/>
    </row>
    <row r="3" spans="1:6" ht="15.75">
      <c r="A3" s="76" t="s">
        <v>82</v>
      </c>
      <c r="B3" s="2"/>
      <c r="C3" s="2"/>
      <c r="D3" s="2"/>
      <c r="E3" s="2"/>
      <c r="F3" s="2"/>
    </row>
    <row r="4" spans="1:6" ht="51.75" customHeight="1">
      <c r="A4" s="125" t="s">
        <v>90</v>
      </c>
      <c r="B4" s="125"/>
      <c r="C4" s="125"/>
      <c r="D4" s="125"/>
      <c r="E4" s="125"/>
      <c r="F4" s="125"/>
    </row>
    <row r="5" spans="1:6">
      <c r="A5" s="127"/>
      <c r="B5" s="127"/>
      <c r="C5" s="127"/>
      <c r="D5" s="127"/>
      <c r="E5" s="127"/>
      <c r="F5" s="127"/>
    </row>
    <row r="6" spans="1:6">
      <c r="A6" s="127" t="s">
        <v>115</v>
      </c>
      <c r="B6" s="127"/>
      <c r="C6" s="127"/>
      <c r="D6" s="127"/>
      <c r="E6" s="127"/>
      <c r="F6" s="127"/>
    </row>
    <row r="7" spans="1:6">
      <c r="A7" s="2"/>
      <c r="B7" s="2"/>
      <c r="C7" s="2"/>
      <c r="D7" s="2"/>
      <c r="E7" s="2"/>
      <c r="F7" s="2"/>
    </row>
    <row r="8" spans="1:6" ht="15.75" thickBot="1"/>
    <row r="9" spans="1:6" ht="15.75" thickBot="1">
      <c r="A9" s="86" t="s">
        <v>83</v>
      </c>
      <c r="B9" s="87" t="s">
        <v>37</v>
      </c>
      <c r="C9" s="88" t="s">
        <v>10</v>
      </c>
    </row>
    <row r="10" spans="1:6" ht="45">
      <c r="A10" s="61" t="s">
        <v>84</v>
      </c>
      <c r="B10" s="115" t="s">
        <v>48</v>
      </c>
      <c r="C10" s="62">
        <f>+IF(B10="Yes",2,0)</f>
        <v>2</v>
      </c>
    </row>
    <row r="11" spans="1:6" ht="45">
      <c r="A11" s="49" t="s">
        <v>85</v>
      </c>
      <c r="B11" s="113" t="s">
        <v>49</v>
      </c>
      <c r="C11" s="50">
        <f t="shared" ref="C11:C15" si="0">+IF(B11="Yes",1,0)</f>
        <v>0</v>
      </c>
    </row>
    <row r="12" spans="1:6" ht="30">
      <c r="A12" s="49" t="s">
        <v>86</v>
      </c>
      <c r="B12" s="113" t="s">
        <v>49</v>
      </c>
      <c r="C12" s="50">
        <f t="shared" si="0"/>
        <v>0</v>
      </c>
    </row>
    <row r="13" spans="1:6" ht="60">
      <c r="A13" s="49" t="s">
        <v>87</v>
      </c>
      <c r="B13" s="113" t="s">
        <v>49</v>
      </c>
      <c r="C13" s="50">
        <f t="shared" si="0"/>
        <v>0</v>
      </c>
    </row>
    <row r="14" spans="1:6" ht="30">
      <c r="A14" s="49" t="s">
        <v>88</v>
      </c>
      <c r="B14" s="113" t="s">
        <v>49</v>
      </c>
      <c r="C14" s="50">
        <f t="shared" si="0"/>
        <v>0</v>
      </c>
    </row>
    <row r="15" spans="1:6" ht="45.75" thickBot="1">
      <c r="A15" s="90" t="s">
        <v>89</v>
      </c>
      <c r="B15" s="114" t="s">
        <v>49</v>
      </c>
      <c r="C15" s="50">
        <f t="shared" si="0"/>
        <v>0</v>
      </c>
    </row>
    <row r="16" spans="1:6" ht="45.75" thickBot="1">
      <c r="A16" s="81" t="s">
        <v>91</v>
      </c>
      <c r="B16" s="92">
        <f>+IF(SUM(C8:C15)&gt;2,2,SUM(C8:C15))</f>
        <v>2</v>
      </c>
      <c r="C16" s="91" t="s">
        <v>45</v>
      </c>
    </row>
  </sheetData>
  <sheetProtection sheet="1" objects="1" scenarios="1" selectLockedCells="1"/>
  <mergeCells count="3">
    <mergeCell ref="A4:F4"/>
    <mergeCell ref="A6:F6"/>
    <mergeCell ref="A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E13A6-6B18-4ABF-BAFC-729437960E05}">
  <dimension ref="A1:F12"/>
  <sheetViews>
    <sheetView workbookViewId="0">
      <selection activeCell="B8" sqref="B8"/>
    </sheetView>
  </sheetViews>
  <sheetFormatPr defaultRowHeight="15"/>
  <cols>
    <col min="1" max="1" width="68.140625" customWidth="1"/>
  </cols>
  <sheetData>
    <row r="1" spans="1:6" ht="21">
      <c r="A1" s="1" t="s">
        <v>50</v>
      </c>
      <c r="B1" s="2"/>
      <c r="C1" s="2"/>
    </row>
    <row r="2" spans="1:6">
      <c r="A2" s="2"/>
      <c r="B2" s="2"/>
      <c r="C2" s="2"/>
    </row>
    <row r="3" spans="1:6">
      <c r="A3" s="100" t="s">
        <v>94</v>
      </c>
      <c r="B3" s="2"/>
      <c r="C3" s="2"/>
    </row>
    <row r="4" spans="1:6">
      <c r="A4" s="77"/>
      <c r="B4" s="2"/>
      <c r="C4" s="2"/>
    </row>
    <row r="5" spans="1:6" ht="60">
      <c r="A5" s="48" t="s">
        <v>95</v>
      </c>
      <c r="B5" s="2"/>
      <c r="C5" s="2"/>
      <c r="F5" s="78"/>
    </row>
    <row r="6" spans="1:6">
      <c r="A6" s="77" t="s">
        <v>116</v>
      </c>
      <c r="B6" s="2"/>
      <c r="C6" s="2"/>
      <c r="F6" s="78"/>
    </row>
    <row r="7" spans="1:6">
      <c r="A7" s="66"/>
      <c r="F7" s="78"/>
    </row>
    <row r="8" spans="1:6">
      <c r="A8" s="52" t="s">
        <v>98</v>
      </c>
      <c r="B8" s="116">
        <v>5000</v>
      </c>
      <c r="F8" s="78"/>
    </row>
    <row r="9" spans="1:6" ht="45">
      <c r="A9" s="49" t="s">
        <v>99</v>
      </c>
      <c r="B9" s="116">
        <v>2000</v>
      </c>
      <c r="F9" s="78"/>
    </row>
    <row r="10" spans="1:6">
      <c r="A10" s="52" t="s">
        <v>96</v>
      </c>
      <c r="B10" s="50">
        <f>(B9/B8)*100</f>
        <v>40</v>
      </c>
      <c r="F10" s="78"/>
    </row>
    <row r="12" spans="1:6">
      <c r="A12" s="99" t="s">
        <v>97</v>
      </c>
      <c r="B12" s="51">
        <f>IF(B10&lt;20,0,IF(B10&gt;=20,1))</f>
        <v>1</v>
      </c>
    </row>
  </sheetData>
  <sheetProtection sheet="1" objects="1" scenarios="1" selectLockedCell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E3986-6789-4C67-B040-C78D8C91D695}">
  <dimension ref="A1:F18"/>
  <sheetViews>
    <sheetView workbookViewId="0">
      <selection activeCell="D23" sqref="D23"/>
    </sheetView>
  </sheetViews>
  <sheetFormatPr defaultRowHeight="15"/>
  <cols>
    <col min="1" max="1" width="44.28515625" customWidth="1"/>
    <col min="2" max="2" width="10.42578125" customWidth="1"/>
    <col min="3" max="3" width="11.140625" customWidth="1"/>
  </cols>
  <sheetData>
    <row r="1" spans="1:6" ht="21">
      <c r="A1" s="1" t="s">
        <v>50</v>
      </c>
      <c r="B1" s="2"/>
      <c r="C1" s="2"/>
      <c r="D1" s="2"/>
      <c r="E1" s="2"/>
      <c r="F1" s="2"/>
    </row>
    <row r="2" spans="1:6">
      <c r="A2" s="2"/>
      <c r="B2" s="2"/>
      <c r="C2" s="2"/>
      <c r="D2" s="2"/>
      <c r="E2" s="2"/>
      <c r="F2" s="2"/>
    </row>
    <row r="3" spans="1:6">
      <c r="A3" s="107" t="s">
        <v>104</v>
      </c>
      <c r="B3" s="2"/>
      <c r="C3" s="2"/>
      <c r="D3" s="2"/>
      <c r="E3" s="2"/>
      <c r="F3" s="2"/>
    </row>
    <row r="4" spans="1:6">
      <c r="A4" s="2"/>
      <c r="B4" s="2"/>
      <c r="C4" s="2"/>
      <c r="D4" s="2"/>
      <c r="E4" s="2"/>
      <c r="F4" s="2"/>
    </row>
    <row r="5" spans="1:6">
      <c r="A5" s="2" t="s">
        <v>131</v>
      </c>
      <c r="B5" s="2"/>
      <c r="C5" s="2"/>
      <c r="D5" s="2"/>
      <c r="E5" s="2"/>
      <c r="F5" s="2"/>
    </row>
    <row r="6" spans="1:6">
      <c r="A6" s="2" t="s">
        <v>105</v>
      </c>
      <c r="B6" s="2"/>
      <c r="C6" s="2"/>
      <c r="D6" s="2"/>
      <c r="E6" s="2"/>
      <c r="F6" s="2"/>
    </row>
    <row r="7" spans="1:6" ht="15.75" thickBot="1"/>
    <row r="8" spans="1:6" ht="45.75" thickBot="1">
      <c r="A8" s="63" t="s">
        <v>106</v>
      </c>
      <c r="B8" s="111" t="s">
        <v>107</v>
      </c>
      <c r="C8" s="65" t="s">
        <v>108</v>
      </c>
      <c r="D8" s="79"/>
      <c r="E8" s="79"/>
    </row>
    <row r="9" spans="1:6">
      <c r="A9" s="108" t="s">
        <v>109</v>
      </c>
      <c r="B9" s="109">
        <f>'Printing substrates P1 to P3'!D18</f>
        <v>0</v>
      </c>
      <c r="C9" s="110">
        <v>1</v>
      </c>
    </row>
    <row r="10" spans="1:6">
      <c r="A10" s="101" t="s">
        <v>110</v>
      </c>
      <c r="B10" s="50">
        <f>'Printing substrates P1 to P3'!D22</f>
        <v>2</v>
      </c>
      <c r="C10" s="102">
        <v>2</v>
      </c>
    </row>
    <row r="11" spans="1:6">
      <c r="A11" s="101" t="s">
        <v>111</v>
      </c>
      <c r="B11" s="50">
        <f>'Printing substrates P1 to P3'!D26</f>
        <v>0</v>
      </c>
      <c r="C11" s="102">
        <v>2</v>
      </c>
    </row>
    <row r="12" spans="1:6">
      <c r="A12" s="101" t="s">
        <v>33</v>
      </c>
      <c r="B12" s="50">
        <f>'Energy use P4'!B17</f>
        <v>2</v>
      </c>
      <c r="C12" s="102">
        <v>2</v>
      </c>
    </row>
    <row r="13" spans="1:6">
      <c r="A13" s="101" t="s">
        <v>112</v>
      </c>
      <c r="B13" s="50">
        <f>'CO2 P5'!B9</f>
        <v>0</v>
      </c>
      <c r="C13" s="102">
        <v>1</v>
      </c>
    </row>
    <row r="14" spans="1:6">
      <c r="A14" s="101" t="s">
        <v>73</v>
      </c>
      <c r="B14" s="50">
        <f>'Waste paper P6'!B20</f>
        <v>2</v>
      </c>
      <c r="C14" s="102">
        <v>2</v>
      </c>
    </row>
    <row r="15" spans="1:6">
      <c r="A15" s="101" t="s">
        <v>75</v>
      </c>
      <c r="B15" s="50">
        <f>'Waste P7'!B13</f>
        <v>1</v>
      </c>
      <c r="C15" s="102">
        <v>1</v>
      </c>
    </row>
    <row r="16" spans="1:6">
      <c r="A16" s="101" t="s">
        <v>113</v>
      </c>
      <c r="B16" s="50">
        <f>'Ecolabelled products P8'!B16</f>
        <v>2</v>
      </c>
      <c r="C16" s="102">
        <v>2</v>
      </c>
    </row>
    <row r="17" spans="1:3" ht="15.75" thickBot="1">
      <c r="A17" s="103" t="s">
        <v>94</v>
      </c>
      <c r="B17" s="104">
        <f>'Use of Nordic Swan logo P9'!B12</f>
        <v>1</v>
      </c>
      <c r="C17" s="105">
        <v>1</v>
      </c>
    </row>
    <row r="18" spans="1:3" ht="15.75" thickBot="1">
      <c r="A18" s="86" t="s">
        <v>114</v>
      </c>
      <c r="B18" s="106">
        <f>SUM(B8:B17)</f>
        <v>10</v>
      </c>
      <c r="C18" s="88">
        <v>14</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Working document 041" ma:contentTypeID="0x0101007DF7548A2920824CA59B826452DC9F770100B6D927136FEB28428136E78EA1DD4C06" ma:contentTypeVersion="30" ma:contentTypeDescription="Working document for product group 041." ma:contentTypeScope="" ma:versionID="a537f284e6a60cc3348411fa586a41ed">
  <xsd:schema xmlns:xsd="http://www.w3.org/2001/XMLSchema" xmlns:xs="http://www.w3.org/2001/XMLSchema" xmlns:p="http://schemas.microsoft.com/office/2006/metadata/properties" xmlns:ns2="b1ddc10f-4ffc-4a25-8104-4eacd4356aad" xmlns:ns3="0db70394-8796-4df0-ae33-9d92a0759c38" targetNamespace="http://schemas.microsoft.com/office/2006/metadata/properties" ma:root="true" ma:fieldsID="6ff667abcd23d3384e201b9ed1d50049" ns2:_="" ns3:_="">
    <xsd:import namespace="b1ddc10f-4ffc-4a25-8104-4eacd4356aad"/>
    <xsd:import namespace="0db70394-8796-4df0-ae33-9d92a0759c38"/>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dc10f-4ffc-4a25-8104-4eacd4356aad"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ab85b81f-187e-4241-9deb-4be9c25100e6}" ma:internalName="TaxCatchAll" ma:readOnly="false" ma:showField="CatchAllData"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ab85b81f-187e-4241-9deb-4be9c25100e6}" ma:internalName="TaxCatchAllLabel" ma:readOnly="true" ma:showField="CatchAllDataLabel"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41" ma:readOnly="false" ma:default="1;#Printing companies, printed matter, envelopes and other converter paper products (041)|d054b7b2-33dd-4fad-b4ef-7b737db3423e"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b70394-8796-4df0-ae33-9d92a0759c38"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2e42a5b42024328b12a942358616b76 xmlns="b1ddc10f-4ffc-4a25-8104-4eacd4356aad">
      <Terms xmlns="http://schemas.microsoft.com/office/infopath/2007/PartnerControls"/>
    </c2e42a5b42024328b12a942358616b76>
    <e875f6ca30b049e69b92ab6fd30ccc7e xmlns="b1ddc10f-4ffc-4a25-8104-4eacd4356aad">
      <Terms xmlns="http://schemas.microsoft.com/office/infopath/2007/PartnerControls">
        <TermInfo xmlns="http://schemas.microsoft.com/office/infopath/2007/PartnerControls">
          <TermName xmlns="http://schemas.microsoft.com/office/infopath/2007/PartnerControls">7</TermName>
          <TermId xmlns="http://schemas.microsoft.com/office/infopath/2007/PartnerControls">62144752-167c-47c0-b52a-c29555066948</TermId>
        </TermInfo>
      </Terms>
    </e875f6ca30b049e69b92ab6fd30ccc7e>
    <i2b8d92c922f44369b3c371567339a7a xmlns="b1ddc10f-4ffc-4a25-8104-4eacd4356aad">
      <Terms xmlns="http://schemas.microsoft.com/office/infopath/2007/PartnerControls">
        <TermInfo xmlns="http://schemas.microsoft.com/office/infopath/2007/PartnerControls">
          <TermName xmlns="http://schemas.microsoft.com/office/infopath/2007/PartnerControls">Printing companies, printed matter, envelopes and other converter paper products (041)</TermName>
          <TermId xmlns="http://schemas.microsoft.com/office/infopath/2007/PartnerControls">d054b7b2-33dd-4fad-b4ef-7b737db3423e</TermId>
        </TermInfo>
      </Terms>
    </i2b8d92c922f44369b3c371567339a7a>
    <c4b301cb5ca34a2ba48041ad05b451b7 xmlns="b1ddc10f-4ffc-4a25-8104-4eacd4356aad">
      <Terms xmlns="http://schemas.microsoft.com/office/infopath/2007/PartnerControls"/>
    </c4b301cb5ca34a2ba48041ad05b451b7>
    <TaxCatchAll xmlns="b1ddc10f-4ffc-4a25-8104-4eacd4356aad">
      <Value>59</Value>
      <Value>163</Value>
      <Value>162</Value>
      <Value>1</Value>
    </TaxCatchAll>
    <d6a12a92581e42f5ab2fd8eb0ab6a7b6 xmlns="b1ddc10f-4ffc-4a25-8104-4eacd4356aad">
      <Terms xmlns="http://schemas.microsoft.com/office/infopath/2007/PartnerControls">
        <TermInfo xmlns="http://schemas.microsoft.com/office/infopath/2007/PartnerControls">
          <TermName xmlns="http://schemas.microsoft.com/office/infopath/2007/PartnerControls">Calculation sheet</TermName>
          <TermId xmlns="http://schemas.microsoft.com/office/infopath/2007/PartnerControls">8d9e94c2-df09-48f3-b059-a1a0a5090d21</TermId>
        </TermInfo>
      </Terms>
    </d6a12a92581e42f5ab2fd8eb0ab6a7b6>
    <h73de529d8fa4f4a9ad28df5dcd62b30 xmlns="b1ddc10f-4ffc-4a25-8104-4eacd4356aad">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f4517d57-7594-4aa9-b710-0d1f627dc324</TermId>
        </TermInfo>
      </Terms>
    </h73de529d8fa4f4a9ad28df5dcd62b30>
  </documentManagement>
</p:properties>
</file>

<file path=customXml/itemProps1.xml><?xml version="1.0" encoding="utf-8"?>
<ds:datastoreItem xmlns:ds="http://schemas.openxmlformats.org/officeDocument/2006/customXml" ds:itemID="{84D790F2-3BD9-49DD-8C1B-EBCF9C2951F8}">
  <ds:schemaRefs>
    <ds:schemaRef ds:uri="http://schemas.microsoft.com/sharepoint/v3/contenttype/forms"/>
  </ds:schemaRefs>
</ds:datastoreItem>
</file>

<file path=customXml/itemProps2.xml><?xml version="1.0" encoding="utf-8"?>
<ds:datastoreItem xmlns:ds="http://schemas.openxmlformats.org/officeDocument/2006/customXml" ds:itemID="{FCCBF696-9DFD-4553-93F9-D5DE25A3FF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dc10f-4ffc-4a25-8104-4eacd4356aad"/>
    <ds:schemaRef ds:uri="0db70394-8796-4df0-ae33-9d92a0759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70BFEB-E09B-427E-ABC1-8A1BC2040BD6}">
  <ds:schemaRefs>
    <ds:schemaRef ds:uri="http://schemas.microsoft.com/office/2006/metadata/properties"/>
    <ds:schemaRef ds:uri="http://purl.org/dc/terms/"/>
    <ds:schemaRef ds:uri="http://schemas.microsoft.com/office/2006/documentManagement/types"/>
    <ds:schemaRef ds:uri="http://purl.org/dc/dcmitype/"/>
    <ds:schemaRef ds:uri="http://www.w3.org/XML/1998/namespace"/>
    <ds:schemaRef ds:uri="b1ddc10f-4ffc-4a25-8104-4eacd4356aad"/>
    <ds:schemaRef ds:uri="http://purl.org/dc/elements/1.1/"/>
    <ds:schemaRef ds:uri="http://schemas.microsoft.com/office/infopath/2007/PartnerControls"/>
    <ds:schemaRef ds:uri="http://schemas.openxmlformats.org/package/2006/metadata/core-properties"/>
    <ds:schemaRef ds:uri="0db70394-8796-4df0-ae33-9d92a0759c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9</vt:i4>
      </vt:variant>
    </vt:vector>
  </HeadingPairs>
  <TitlesOfParts>
    <vt:vector size="9" baseType="lpstr">
      <vt:lpstr>Instruction</vt:lpstr>
      <vt:lpstr>Printing substrates P1 to P3</vt:lpstr>
      <vt:lpstr>Energy use P4</vt:lpstr>
      <vt:lpstr>CO2 P5</vt:lpstr>
      <vt:lpstr>Waste paper P6</vt:lpstr>
      <vt:lpstr>Waste P7</vt:lpstr>
      <vt:lpstr>Ecolabelled products P8</vt:lpstr>
      <vt:lpstr>Use of Nordic Swan logo P9</vt:lpstr>
      <vt:lpstr>Total points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Christensen</dc:creator>
  <cp:lastModifiedBy>Pia Kauramäki</cp:lastModifiedBy>
  <dcterms:created xsi:type="dcterms:W3CDTF">2026-08-20T08:32:24Z</dcterms:created>
  <dcterms:modified xsi:type="dcterms:W3CDTF">2026-09-10T09:03:34Z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0x0101007DF7548A2920824CA59B826452DC9F770100B6D927136FEB28428136E78EA1DD4C06</vt:lpwstr>
  </property>
  <property fmtid="{D5CDD505-2E9C-101B-9397-08002B2CF9AE}" pid="3" name="Ver0">
    <vt:lpwstr/>
  </property>
  <property fmtid="{D5CDD505-2E9C-101B-9397-08002B2CF9AE}" pid="4" name="Document_x0020_Type">
    <vt:lpwstr>59;#Calculation sheet|8d9e94c2-df09-48f3-b059-a1a0a5090d21</vt:lpwstr>
  </property>
  <property fmtid="{D5CDD505-2E9C-101B-9397-08002B2CF9AE}" pid="5" name="Product_x0020_group_x0020_001">
    <vt:lpwstr>1;#Printing companies, printed matter, envelopes and other converter paper products (041)|d054b7b2-33dd-4fad-b4ef-7b737db3423e</vt:lpwstr>
  </property>
  <property fmtid="{D5CDD505-2E9C-101B-9397-08002B2CF9AE}" pid="6" name="e6d8e97c512749c081d36fa51213eddc">
    <vt:lpwstr/>
  </property>
  <property fmtid="{D5CDD505-2E9C-101B-9397-08002B2CF9AE}" pid="7" name="_x0047_en0">
    <vt:lpwstr>163;#7|62144752-167c-47c0-b52a-c29555066948</vt:lpwstr>
  </property>
  <property fmtid="{D5CDD505-2E9C-101B-9397-08002B2CF9AE}" pid="8" name="_x0056_er0">
    <vt:lpwstr/>
  </property>
  <property fmtid="{D5CDD505-2E9C-101B-9397-08002B2CF9AE}" pid="9" name="Document Type">
    <vt:lpwstr>59;#Calculation sheet|8d9e94c2-df09-48f3-b059-a1a0a5090d21</vt:lpwstr>
  </property>
  <property fmtid="{D5CDD505-2E9C-101B-9397-08002B2CF9AE}" pid="10" name="Document_x0020_status1">
    <vt:lpwstr/>
  </property>
  <property fmtid="{D5CDD505-2E9C-101B-9397-08002B2CF9AE}" pid="11" name="Gen0">
    <vt:lpwstr>163;#7|62144752-167c-47c0-b52a-c29555066948</vt:lpwstr>
  </property>
  <property fmtid="{D5CDD505-2E9C-101B-9397-08002B2CF9AE}" pid="12" name="Year2">
    <vt:lpwstr>162;#2026|f4517d57-7594-4aa9-b710-0d1f627dc324</vt:lpwstr>
  </property>
  <property fmtid="{D5CDD505-2E9C-101B-9397-08002B2CF9AE}" pid="13" name="Document_x0020_Language">
    <vt:lpwstr/>
  </property>
  <property fmtid="{D5CDD505-2E9C-101B-9397-08002B2CF9AE}" pid="14" name="Product group 001">
    <vt:lpwstr>1;#Printing companies, printed matter, envelopes and other converter paper products (041)|d054b7b2-33dd-4fad-b4ef-7b737db3423e</vt:lpwstr>
  </property>
  <property fmtid="{D5CDD505-2E9C-101B-9397-08002B2CF9AE}" pid="15" name="Document status1">
    <vt:lpwstr/>
  </property>
  <property fmtid="{D5CDD505-2E9C-101B-9397-08002B2CF9AE}" pid="16" name="Document Language">
    <vt:lpwstr/>
  </property>
</Properties>
</file>